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Volumes/WORK/"/>
    </mc:Choice>
  </mc:AlternateContent>
  <xr:revisionPtr revIDLastSave="0" documentId="13_ncr:1_{7786E086-77C9-3249-BFC3-5E0EA12D5F68}" xr6:coauthVersionLast="45" xr6:coauthVersionMax="45" xr10:uidLastSave="{00000000-0000-0000-0000-000000000000}"/>
  <bookViews>
    <workbookView xWindow="0" yWindow="460" windowWidth="28800" windowHeight="16480" activeTab="1" xr2:uid="{00000000-000D-0000-FFFF-FFFF00000000}"/>
  </bookViews>
  <sheets>
    <sheet name="ALL URLS" sheetId="1" r:id="rId1"/>
    <sheet name="Projects" sheetId="2" r:id="rId2"/>
    <sheet name="Materials" sheetId="3" r:id="rId3"/>
    <sheet name="Applications" sheetId="4" r:id="rId4"/>
    <sheet name="Products" sheetId="5" r:id="rId5"/>
    <sheet name="Specifications" sheetId="6" r:id="rId6"/>
  </sheets>
  <definedNames>
    <definedName name="_xlnm._FilterDatabase" localSheetId="0" hidden="1">'ALL URLS'!$B$1:$D$345</definedName>
    <definedName name="_xlnm._FilterDatabase" localSheetId="4" hidden="1">Products!$B$1:$B$1000</definedName>
    <definedName name="_xlnm._FilterDatabase" localSheetId="5" hidden="1">Specifications!$B$1:$B$1000</definedName>
  </definedNames>
  <calcPr calcId="191029"/>
  <extLst>
    <ext uri="GoogleSheetsCustomDataVersion1">
      <go:sheetsCustomData xmlns:go="http://customooxmlschemas.google.com/" r:id="rId10" roundtripDataSignature="AMtx7mjjifep7L9moY0+x4gxtr+BTJUxjg=="/>
    </ext>
  </extLst>
</workbook>
</file>

<file path=xl/calcChain.xml><?xml version="1.0" encoding="utf-8"?>
<calcChain xmlns="http://schemas.openxmlformats.org/spreadsheetml/2006/main">
  <c r="B999" i="1" l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7" authorId="0" shapeId="0" xr:uid="{00000000-0006-0000-0100-000002000000}">
      <text>
        <r>
          <rPr>
            <sz val="10"/>
            <color rgb="FF000000"/>
            <rFont val="Arial"/>
          </rPr>
          <t>======
ID#AAAAKY3YKic
    (2020-11-09 02:55:42)
I think so yes</t>
        </r>
      </text>
    </comment>
    <comment ref="C168" authorId="0" shapeId="0" xr:uid="{00000000-0006-0000-0100-000006000000}">
      <text>
        <r>
          <rPr>
            <sz val="10"/>
            <color rgb="FF000000"/>
            <rFont val="Arial"/>
          </rPr>
          <t>======
ID#AAAAKY3YKiI
    (2020-11-09 02:55:42)
I think so
	-Julie Schuessler</t>
        </r>
      </text>
    </comment>
    <comment ref="C188" authorId="0" shapeId="0" xr:uid="{00000000-0006-0000-0100-000004000000}">
      <text>
        <r>
          <rPr>
            <sz val="10"/>
            <color rgb="FF000000"/>
            <rFont val="Arial"/>
          </rPr>
          <t>======
ID#AAAAKY3YKiU
    (2020-11-09 02:55:42)
I think so
	-Julie Schuessler</t>
        </r>
      </text>
    </comment>
    <comment ref="C190" authorId="0" shapeId="0" xr:uid="{00000000-0006-0000-0100-000007000000}">
      <text>
        <r>
          <rPr>
            <sz val="10"/>
            <color rgb="FF000000"/>
            <rFont val="Arial"/>
          </rPr>
          <t>======
ID#AAAAKY3YKiE
    (2020-11-09 02:55:42)
I think so
	-Julie Schuessler</t>
        </r>
      </text>
    </comment>
    <comment ref="C202" authorId="0" shapeId="0" xr:uid="{00000000-0006-0000-0100-000001000000}">
      <text>
        <r>
          <rPr>
            <sz val="10"/>
            <color rgb="FF000000"/>
            <rFont val="Arial"/>
          </rPr>
          <t>======
ID#AAAAKY3YKiY
    (2020-11-09 02:55:42)
Definately
	-Julie Schuessler</t>
        </r>
      </text>
    </comment>
    <comment ref="C287" authorId="0" shapeId="0" xr:uid="{00000000-0006-0000-0100-000003000000}">
      <text>
        <r>
          <rPr>
            <sz val="10"/>
            <color rgb="FF000000"/>
            <rFont val="Arial"/>
          </rPr>
          <t>======
ID#AAAAKY3YKiQ
    (2020-11-09 02:55:42)
I think so
	-Julie Schuessler</t>
        </r>
      </text>
    </comment>
    <comment ref="C296" authorId="0" shapeId="0" xr:uid="{00000000-0006-0000-0100-000005000000}">
      <text>
        <r>
          <rPr>
            <sz val="10"/>
            <color rgb="FF000000"/>
            <rFont val="Arial"/>
          </rPr>
          <t>======
ID#AAAAKY3YKiM
    (2020-11-09 02:55:42)
I think yes, although its a pretty neat one
	-Julie Schuessler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X9tKl8Y5ZGBbe7Za+drMXMAh1BA=="/>
    </ext>
  </extLst>
</comments>
</file>

<file path=xl/sharedStrings.xml><?xml version="1.0" encoding="utf-8"?>
<sst xmlns="http://schemas.openxmlformats.org/spreadsheetml/2006/main" count="1697" uniqueCount="910">
  <si>
    <t>URL</t>
  </si>
  <si>
    <t>Action (Keep/Delete/Modify/Add)</t>
  </si>
  <si>
    <t>Notes</t>
  </si>
  <si>
    <t>https://www.strombergarchitectural.com/</t>
  </si>
  <si>
    <t>Keep</t>
  </si>
  <si>
    <t>https://www.strombergarchitectural.com/about</t>
  </si>
  <si>
    <t>Seems a little lonely, maybe add some pictures of the shops? Random person looking at plans?</t>
  </si>
  <si>
    <t>https://www.strombergarchitectural.com/cad</t>
  </si>
  <si>
    <t>https://www.strombergarchitectural.com/contact</t>
  </si>
  <si>
    <t>Maybe add email address (info@strombergs.com)?  Or a place where they can upload a file (like plans)?</t>
  </si>
  <si>
    <t>https://www.strombergarchitectural.com/files/gfrc_guidebook.pdf</t>
  </si>
  <si>
    <t>https://www.strombergarchitectural.com/files/GFRP_brochure.pdf</t>
  </si>
  <si>
    <t>https://www.strombergarchitectural.com/gfrc-glossary</t>
  </si>
  <si>
    <t>https://www.strombergarchitectural.com/materials</t>
  </si>
  <si>
    <t>https://www.strombergarchitectural.com/materials/cast-stone</t>
  </si>
  <si>
    <t>https://www.strombergarchitectural.com/materials/coral-and-fossil-stone</t>
  </si>
  <si>
    <t>https://www.strombergarchitectural.com/materials/gfrc</t>
  </si>
  <si>
    <t>https://www.strombergarchitectural.com/materials/gfrc-leed</t>
  </si>
  <si>
    <t>Delete</t>
  </si>
  <si>
    <t>Merge to GFRC</t>
  </si>
  <si>
    <t>https://www.strombergarchitectural.com/materials/gfrg</t>
  </si>
  <si>
    <t>https://www.strombergarchitectural.com/materials/gfrg-leed</t>
  </si>
  <si>
    <t>Merge to GFRG</t>
  </si>
  <si>
    <t>https://www.strombergarchitectural.com/materials/gfrp</t>
  </si>
  <si>
    <t>https://www.strombergarchitectural.com/materials/gfrp-leed</t>
  </si>
  <si>
    <t>Merge to GFRP</t>
  </si>
  <si>
    <t>https://www.strombergarchitectural.com/materials/gfrs</t>
  </si>
  <si>
    <t>https://www.strombergarchitectural.com/materials/gfrs-leed</t>
  </si>
  <si>
    <t>Merge to GFRS</t>
  </si>
  <si>
    <t>https://www.strombergarchitectural.com/materials/interior-cast-stone</t>
  </si>
  <si>
    <t>https://www.strombergarchitectural.com/materials/mybaluster</t>
  </si>
  <si>
    <t>https://www.strombergarchitectural.com/materials/stoneply</t>
  </si>
  <si>
    <t>Modify</t>
  </si>
  <si>
    <t>Include StonePly logo, a couple pictures of StonePly, then link it off to stoneply.com website</t>
  </si>
  <si>
    <t>https://www.strombergarchitectural.com/materials/stoneply-leed</t>
  </si>
  <si>
    <t>https://www.strombergarchitectural.com/materials/translucent-glass-fiber</t>
  </si>
  <si>
    <t>https://www.strombergarchitectural.com/products</t>
  </si>
  <si>
    <t>For products pages, delete nested pages. i.e., keep balustrade, but delete cast-stone-balustrade, and gfrp-balustrade. See Products tab below for final Keep/Modify/Delete actions</t>
  </si>
  <si>
    <t>https://www.strombergarchitectural.com/products/animals</t>
  </si>
  <si>
    <t>https://www.strombergarchitectural.com/products/balustrade</t>
  </si>
  <si>
    <t>https://www.strombergarchitectural.com/products/balustrade/materials/cast-stone-balustrade</t>
  </si>
  <si>
    <t>https://www.strombergarchitectural.com/products/balustrade/materials/gfrp-balustrade</t>
  </si>
  <si>
    <t>https://www.strombergarchitectural.com/products/balustrade/materials/gfrs-balustrade</t>
  </si>
  <si>
    <t>https://www.strombergarchitectural.com/products/barrel-vaulting</t>
  </si>
  <si>
    <t>https://www.strombergarchitectural.com/products/barrel-vaulting/materials/cast-stone-barrel-vaulting</t>
  </si>
  <si>
    <t>https://www.strombergarchitectural.com/products/barrel-vaulting/materials/gfrc-barrel-vaulting</t>
  </si>
  <si>
    <t>https://www.strombergarchitectural.com/products/barrel-vaulting/materials/gfrg-barrel-vaulting</t>
  </si>
  <si>
    <t>https://www.strombergarchitectural.com/products/barrel-vaulting/materials/gfrp-barrel-vaulting</t>
  </si>
  <si>
    <t>https://www.strombergarchitectural.com/products/barrel-vaulting/materials/gfrs-barrel-vaulting</t>
  </si>
  <si>
    <t>https://www.strombergarchitectural.com/products/barrel-vaulting/types/interior-barrel-vaulting</t>
  </si>
  <si>
    <t>https://www.strombergarchitectural.com/products/barrel-vaulting/usage/church-barrel-vaulting</t>
  </si>
  <si>
    <t>https://www.strombergarchitectural.com/products/barrel-vaulting/usage/government-barrel-vaulting</t>
  </si>
  <si>
    <t>https://www.strombergarchitectural.com/products/barrel-vaulting/usage/hospitality-barrel-vaulting</t>
  </si>
  <si>
    <t>https://www.strombergarchitectural.com/products/barrel-vaulting/usage/renovation---restoration-barrel-vaulting</t>
  </si>
  <si>
    <t>https://www.strombergarchitectural.com/products/barrel-vaulting/usage/residential-barrel-vaulting</t>
  </si>
  <si>
    <t>https://www.strombergarchitectural.com/products/bases</t>
  </si>
  <si>
    <t>https://www.strombergarchitectural.com/products/bas-relief</t>
  </si>
  <si>
    <t>https://www.strombergarchitectural.com/products/bas-relief/types/classical-bas-relief</t>
  </si>
  <si>
    <t>https://www.strombergarchitectural.com/products/bas-relief/types/interior-bas-relief</t>
  </si>
  <si>
    <t>https://www.strombergarchitectural.com/products/bas-relief/types/modern-bas-relief</t>
  </si>
  <si>
    <t>https://www.strombergarchitectural.com/products/bas-relief/usage/church-bas-relief</t>
  </si>
  <si>
    <t>https://www.strombergarchitectural.com/products/bas-relief/usage/government-bas-relief</t>
  </si>
  <si>
    <t>https://www.strombergarchitectural.com/products/bas-relief/usage/hospitality-bas-relief</t>
  </si>
  <si>
    <t>https://www.strombergarchitectural.com/products/bas-relief/usage/renovation---restoration-bas-relief</t>
  </si>
  <si>
    <t>https://www.strombergarchitectural.com/products/benches</t>
  </si>
  <si>
    <t>https://www.strombergarchitectural.com/products/benches/types/interior-benches</t>
  </si>
  <si>
    <t>https://www.strombergarchitectural.com/products/brackets</t>
  </si>
  <si>
    <t>https://www.strombergarchitectural.com/products/cartouche</t>
  </si>
  <si>
    <t>https://www.strombergarchitectural.com/products/ceilings</t>
  </si>
  <si>
    <t>https://www.strombergarchitectural.com/products/chimney-caps</t>
  </si>
  <si>
    <t>https://www.strombergarchitectural.com/products/columns</t>
  </si>
  <si>
    <t>https://www.strombergarchitectural.com/products/columns/types/composite</t>
  </si>
  <si>
    <t>https://www.strombergarchitectural.com/products/columns/types/greek-corinthian</t>
  </si>
  <si>
    <t>https://www.strombergarchitectural.com/products/columns/types/greek-doric</t>
  </si>
  <si>
    <t>https://www.strombergarchitectural.com/products/columns/types/roman-corinthian</t>
  </si>
  <si>
    <t>https://www.strombergarchitectural.com/products/cornice</t>
  </si>
  <si>
    <t>https://www.strombergarchitectural.com/products/cornice/materials/gfrc-cornice</t>
  </si>
  <si>
    <t>https://www.strombergarchitectural.com/products/cornice/materials/gfrp-cornice</t>
  </si>
  <si>
    <t>https://www.strombergarchitectural.com/products/cornice/types/exterior-cornice</t>
  </si>
  <si>
    <t>https://www.strombergarchitectural.com/products/cornice/types/interior-cornice</t>
  </si>
  <si>
    <t>https://www.strombergarchitectural.com/products/cornice/usage/church-cornices</t>
  </si>
  <si>
    <t>https://www.strombergarchitectural.com/products/cornice/usage/custom-cornice</t>
  </si>
  <si>
    <t>https://www.strombergarchitectural.com/products/cornice/usage/government-cornices</t>
  </si>
  <si>
    <t>https://www.strombergarchitectural.com/products/cornice/usage/hospitality-cornices</t>
  </si>
  <si>
    <t>https://www.strombergarchitectural.com/products/cornice/usage/renovation-cornice</t>
  </si>
  <si>
    <t>https://www.strombergarchitectural.com/products/cornice/usage/residential-cornice</t>
  </si>
  <si>
    <t>https://www.strombergarchitectural.com/products/cupolas</t>
  </si>
  <si>
    <t>https://www.strombergarchitectural.com/products/domes</t>
  </si>
  <si>
    <t>https://www.strombergarchitectural.com/products/domes/materials/gfrc--glass-fiber-reinforced-concrete--domes</t>
  </si>
  <si>
    <t>https://www.strombergarchitectural.com/products/domes/materials/gfrg--glass-fiber-reinforced-gypsum--domes</t>
  </si>
  <si>
    <t>https://www.strombergarchitectural.com/products/domes/materials/gfrp--glass-fiber-reinforced-polymer--domes</t>
  </si>
  <si>
    <t>https://www.strombergarchitectural.com/products/domes/types/coffered-domes</t>
  </si>
  <si>
    <t>https://www.strombergarchitectural.com/products/domes/types/cupolas</t>
  </si>
  <si>
    <t>https://www.strombergarchitectural.com/products/domes/types/exterior-domes</t>
  </si>
  <si>
    <t>https://www.strombergarchitectural.com/products/domes/types/interior-domes</t>
  </si>
  <si>
    <t>https://www.strombergarchitectural.com/products/domes/types/onion--bulbous--domes</t>
  </si>
  <si>
    <t>https://www.strombergarchitectural.com/products/doors</t>
  </si>
  <si>
    <t>https://www.strombergarchitectural.com/products/door-surrounds</t>
  </si>
  <si>
    <t>https://www.strombergarchitectural.com/products/entablature</t>
  </si>
  <si>
    <t>https://www.strombergarchitectural.com/products/entryways</t>
  </si>
  <si>
    <t>https://www.strombergarchitectural.com/products/entryways/materials/gfrc-entryways</t>
  </si>
  <si>
    <t>https://www.strombergarchitectural.com/products/entryways/materials/gfrp-entryways</t>
  </si>
  <si>
    <t>https://www.strombergarchitectural.com/products/entryways/materials/gfrs-entryways</t>
  </si>
  <si>
    <t>https://www.strombergarchitectural.com/products/entryways/types/exterior-entryways</t>
  </si>
  <si>
    <t>https://www.strombergarchitectural.com/products/entryways/usage/church---ecclesiastical-entryways</t>
  </si>
  <si>
    <t>https://www.strombergarchitectural.com/products/entryways/usage/custom-entryways</t>
  </si>
  <si>
    <t>https://www.strombergarchitectural.com/products/entryways/usage/government-entryways</t>
  </si>
  <si>
    <t>https://www.strombergarchitectural.com/products/entryways/usage/hospitality-entryways</t>
  </si>
  <si>
    <t>https://www.strombergarchitectural.com/products/entryways/usage/renovation---restoration-entryways</t>
  </si>
  <si>
    <t>https://www.strombergarchitectural.com/products/entryways/usage/residential-entryways</t>
  </si>
  <si>
    <t>https://www.strombergarchitectural.com/products/finials</t>
  </si>
  <si>
    <t>https://www.strombergarchitectural.com/products/finials/materials/gfrc-finials</t>
  </si>
  <si>
    <t>https://www.strombergarchitectural.com/products/finials/materials/gfrp-finials</t>
  </si>
  <si>
    <t>https://www.strombergarchitectural.com/products/finials/materials/gfrs-finials</t>
  </si>
  <si>
    <t>https://www.strombergarchitectural.com/products/finials/types/exterior-finials</t>
  </si>
  <si>
    <t>https://www.strombergarchitectural.com/products/finials/usage/church-finials</t>
  </si>
  <si>
    <t>https://www.strombergarchitectural.com/products/finials/usage/custom-finials</t>
  </si>
  <si>
    <t>https://www.strombergarchitectural.com/products/finials/usage/government-finials</t>
  </si>
  <si>
    <t>https://www.strombergarchitectural.com/products/finials/usage/hospitality-finials</t>
  </si>
  <si>
    <t>https://www.strombergarchitectural.com/products/finials/usage/renovation-finials</t>
  </si>
  <si>
    <t>https://www.strombergarchitectural.com/products/finials/usage/residential-finials</t>
  </si>
  <si>
    <t>https://www.strombergarchitectural.com/products/fireplaces</t>
  </si>
  <si>
    <t>https://www.strombergarchitectural.com/products/fireplaces/materials/cast-stone-fireplaces</t>
  </si>
  <si>
    <t>https://www.strombergarchitectural.com/products/fireplaces/materials/gfrc-fireplaces</t>
  </si>
  <si>
    <t>https://www.strombergarchitectural.com/products/fireplaces/materials/gfrg-fireplaces</t>
  </si>
  <si>
    <t>https://www.strombergarchitectural.com/products/fireplaces/materials/granite-fireplaces</t>
  </si>
  <si>
    <t>https://www.strombergarchitectural.com/products/fireplaces/materials/marble-fireplaces</t>
  </si>
  <si>
    <t>https://www.strombergarchitectural.com/products/fireplaces/usage/church---ecclesiastical-fireplaces</t>
  </si>
  <si>
    <t>https://www.strombergarchitectural.com/products/fireplaces/usage/custom-fireplaces</t>
  </si>
  <si>
    <t>https://www.strombergarchitectural.com/products/fireplaces/usage/government-fireplaces</t>
  </si>
  <si>
    <t>https://www.strombergarchitectural.com/products/fireplaces/usage/hospitality-fireplaces</t>
  </si>
  <si>
    <t>https://www.strombergarchitectural.com/products/fireplaces/usage/renovation---restoration-fireplaces</t>
  </si>
  <si>
    <t>https://www.strombergarchitectural.com/products/fireplaces/usage/residential-fireplaces</t>
  </si>
  <si>
    <t>https://www.strombergarchitectural.com/products/fountain-pools</t>
  </si>
  <si>
    <t>https://www.strombergarchitectural.com/products/fountains-and-rings</t>
  </si>
  <si>
    <t>https://www.strombergarchitectural.com/products/fountains-and-rings/materials/bronze-fountains</t>
  </si>
  <si>
    <t>https://www.strombergarchitectural.com/products/fountains-and-rings/materials/cast-stone-fountains</t>
  </si>
  <si>
    <t>https://www.strombergarchitectural.com/products/fountains-and-rings/materials/gfrc-fountains</t>
  </si>
  <si>
    <t>https://www.strombergarchitectural.com/products/fountains-and-rings/materials/gfrp-fountains</t>
  </si>
  <si>
    <t>https://www.strombergarchitectural.com/products/fountains-and-rings/materials/gfrs-fountains</t>
  </si>
  <si>
    <t>https://www.strombergarchitectural.com/products/fountains-and-rings/materials/granite-fountains</t>
  </si>
  <si>
    <t>https://www.strombergarchitectural.com/products/fountains-and-rings/types/custom-fountains</t>
  </si>
  <si>
    <t>https://www.strombergarchitectural.com/products/fountains-and-rings/types/waterfall-fountains</t>
  </si>
  <si>
    <t>https://www.strombergarchitectural.com/products/gazebos</t>
  </si>
  <si>
    <t>https://www.strombergarchitectural.com/products/grates</t>
  </si>
  <si>
    <t>https://www.strombergarchitectural.com/products/jackarches</t>
  </si>
  <si>
    <t>https://www.strombergarchitectural.com/products/keystones</t>
  </si>
  <si>
    <t>https://www.strombergarchitectural.com/products/lintels</t>
  </si>
  <si>
    <t>https://www.strombergarchitectural.com/products/medallions</t>
  </si>
  <si>
    <t>https://www.strombergarchitectural.com/products/molding</t>
  </si>
  <si>
    <t>https://www.strombergarchitectural.com/products/niches</t>
  </si>
  <si>
    <t>https://www.strombergarchitectural.com/products/pedestals</t>
  </si>
  <si>
    <t>https://www.strombergarchitectural.com/products/pergolas</t>
  </si>
  <si>
    <t>https://www.strombergarchitectural.com/products/pier-caps</t>
  </si>
  <si>
    <t>https://www.strombergarchitectural.com/products/piers</t>
  </si>
  <si>
    <t>https://www.strombergarchitectural.com/products/planters</t>
  </si>
  <si>
    <t>https://www.strombergarchitectural.com/products/plinths</t>
  </si>
  <si>
    <t>https://www.strombergarchitectural.com/products/quoins</t>
  </si>
  <si>
    <t>https://www.strombergarchitectural.com/products/railing</t>
  </si>
  <si>
    <t>https://www.strombergarchitectural.com/products/sculpture</t>
  </si>
  <si>
    <t>https://www.strombergarchitectural.com/products/sculpture/materials/cast-stone-sculpture</t>
  </si>
  <si>
    <t>https://www.strombergarchitectural.com/products/sculpture/materials/gfrc-sculpture</t>
  </si>
  <si>
    <t>https://www.strombergarchitectural.com/products/sculpture/materials/gfrg-sculpture</t>
  </si>
  <si>
    <t>https://www.strombergarchitectural.com/products/sculpture/materials/gfrp-sculpture</t>
  </si>
  <si>
    <t>https://www.strombergarchitectural.com/products/sculpture/materials/gfrs-sculpture</t>
  </si>
  <si>
    <t>https://www.strombergarchitectural.com/products/sculpture/materials/marble-sculpture</t>
  </si>
  <si>
    <t>https://www.strombergarchitectural.com/products/sculpture/types/abstract</t>
  </si>
  <si>
    <t>https://www.strombergarchitectural.com/products/sculpture/types/animal---wildlife</t>
  </si>
  <si>
    <t>https://www.strombergarchitectural.com/products/sculpture/types/classical</t>
  </si>
  <si>
    <t>https://www.strombergarchitectural.com/products/sculpture/types/custom</t>
  </si>
  <si>
    <t>https://www.strombergarchitectural.com/products/sculpture/types/figurative---memorial</t>
  </si>
  <si>
    <t>https://www.strombergarchitectural.com/products/sculpture/types/marine</t>
  </si>
  <si>
    <t>https://www.strombergarchitectural.com/products/sculpture/types/monumental</t>
  </si>
  <si>
    <t>https://www.strombergarchitectural.com/products/sculpture/types/sacred---religious</t>
  </si>
  <si>
    <t>https://www.strombergarchitectural.com/products/sculpture/types/western</t>
  </si>
  <si>
    <t>https://www.strombergarchitectural.com/products/sculpture/usage/church---ecclesiastical-projects</t>
  </si>
  <si>
    <t>https://www.strombergarchitectural.com/products/sculpture/usage/custom-projects</t>
  </si>
  <si>
    <t>https://www.strombergarchitectural.com/products/sculpture/usage/government-projects</t>
  </si>
  <si>
    <t>https://www.strombergarchitectural.com/products/sculpture/usage/hospitality-projects</t>
  </si>
  <si>
    <t>https://www.strombergarchitectural.com/products/sculpture/usage/renovation---restoration-projects</t>
  </si>
  <si>
    <t>https://www.strombergarchitectural.com/products/sculpture/usage/residential-projects</t>
  </si>
  <si>
    <t>https://www.strombergarchitectural.com/products/signage</t>
  </si>
  <si>
    <t>https://www.strombergarchitectural.com/products/site-amenities</t>
  </si>
  <si>
    <t>https://www.strombergarchitectural.com/products/staircases</t>
  </si>
  <si>
    <t>https://www.strombergarchitectural.com/products/tables</t>
  </si>
  <si>
    <t>https://www.strombergarchitectural.com/products/urns</t>
  </si>
  <si>
    <t>https://www.strombergarchitectural.com/products/wall-caps</t>
  </si>
  <si>
    <t>https://www.strombergarchitectural.com/products/watertable</t>
  </si>
  <si>
    <t>https://www.strombergarchitectural.com/products/window-surrounds</t>
  </si>
  <si>
    <t>https://www.strombergarchitectural.com/projects</t>
  </si>
  <si>
    <t>https://www.strombergarchitectural.com/projects/1st-bank---trust</t>
  </si>
  <si>
    <t>https://www.strombergarchitectural.com/projects/750-e--pratt</t>
  </si>
  <si>
    <t>https://www.strombergarchitectural.com/projects/ameristar-casino</t>
  </si>
  <si>
    <t>https://www.strombergarchitectural.com/projects/amherst-college</t>
  </si>
  <si>
    <t>https://www.strombergarchitectural.com/projects/anthropologie</t>
  </si>
  <si>
    <t>https://www.strombergarchitectural.com/projects/atascocita-high-school</t>
  </si>
  <si>
    <t>https://www.strombergarchitectural.com/projects/atlantis-resort</t>
  </si>
  <si>
    <t>https://www.strombergarchitectural.com/projects/atrias-restaurant</t>
  </si>
  <si>
    <t>https://www.strombergarchitectural.com/projects/ave-maria</t>
  </si>
  <si>
    <t>https://www.strombergarchitectural.com/projects/cabelas</t>
  </si>
  <si>
    <t>https://www.strombergarchitectural.com/projects/caesar-s-palace</t>
  </si>
  <si>
    <t>https://www.strombergarchitectural.com/projects/canyon-creek</t>
  </si>
  <si>
    <t>https://www.strombergarchitectural.com/projects/caramoor-arts</t>
  </si>
  <si>
    <t>https://www.strombergarchitectural.com/projects/castle-pines</t>
  </si>
  <si>
    <t>https://www.strombergarchitectural.com/projects/cheesecake-factory</t>
  </si>
  <si>
    <t>https://www.strombergarchitectural.com/projects/chico-s</t>
  </si>
  <si>
    <t>https://www.strombergarchitectural.com/projects/children-s-hospital</t>
  </si>
  <si>
    <t>https://www.strombergarchitectural.com/projects/claremont-inn</t>
  </si>
  <si>
    <t>https://www.strombergarchitectural.com/projects/clay-academy</t>
  </si>
  <si>
    <t>https://www.strombergarchitectural.com/projects/cobb-cinema</t>
  </si>
  <si>
    <t>https://www.strombergarchitectural.com/projects/coleman-coliseum</t>
  </si>
  <si>
    <t>https://www.strombergarchitectural.com/projects/college-of-william-and-mary</t>
  </si>
  <si>
    <t>https://www.strombergarchitectural.com/projects/commerce-bank</t>
  </si>
  <si>
    <t>https://www.strombergarchitectural.com/projects/coral-gables</t>
  </si>
  <si>
    <t>https://www.strombergarchitectural.com/projects/crescent-hotel</t>
  </si>
  <si>
    <t>https://www.strombergarchitectural.com/projects/custer-methodist</t>
  </si>
  <si>
    <t>https://www.strombergarchitectural.com/projects/d-a--blodgett-building</t>
  </si>
  <si>
    <t>https://www.strombergarchitectural.com/projects/darden</t>
  </si>
  <si>
    <t>https://www.strombergarchitectural.com/projects/dbu</t>
  </si>
  <si>
    <t>https://www.strombergarchitectural.com/projects/eastridge-mall</t>
  </si>
  <si>
    <t>https://www.strombergarchitectural.com/projects/ecc</t>
  </si>
  <si>
    <t>https://www.strombergarchitectural.com/projects/fdc-seatac</t>
  </si>
  <si>
    <t>https://www.strombergarchitectural.com/projects/federal-reserve-bank</t>
  </si>
  <si>
    <t>https://www.strombergarchitectural.com/projects/fiesta-texas</t>
  </si>
  <si>
    <t>https://www.strombergarchitectural.com/projects/first-presbyterian-church</t>
  </si>
  <si>
    <t>https://www.strombergarchitectural.com/projects/forsythe</t>
  </si>
  <si>
    <t>https://www.strombergarchitectural.com/projects/gazebo-of-light</t>
  </si>
  <si>
    <t>https://www.strombergarchitectural.com/projects/georgetown-council</t>
  </si>
  <si>
    <t>https://www.strombergarchitectural.com/projects/gonzales-county-courthouse</t>
  </si>
  <si>
    <t>https://www.strombergarchitectural.com/projects/greenville-sports-park</t>
  </si>
  <si>
    <t>https://www.strombergarchitectural.com/projects/heidi-s-deli</t>
  </si>
  <si>
    <t>https://www.strombergarchitectural.com/projects/hershey-store</t>
  </si>
  <si>
    <t>https://www.strombergarchitectural.com/projects/hollywood-casino</t>
  </si>
  <si>
    <t>https://www.strombergarchitectural.com/projects/houston-airport</t>
  </si>
  <si>
    <t>https://www.strombergarchitectural.com/projects/howard-baker-courthouse</t>
  </si>
  <si>
    <t>https://www.strombergarchitectural.com/projects/isola-bella</t>
  </si>
  <si>
    <t>https://www.strombergarchitectural.com/projects/jared-jewelry</t>
  </si>
  <si>
    <t>https://www.strombergarchitectural.com/projects/j--murrey-atkins-library</t>
  </si>
  <si>
    <t>https://www.strombergarchitectural.com/projects/kavanaugh-methodist</t>
  </si>
  <si>
    <t>https://www.strombergarchitectural.com/projects/la-quinta-inn</t>
  </si>
  <si>
    <t>https://www.strombergarchitectural.com/projects/little-pine-lake</t>
  </si>
  <si>
    <t>https://www.strombergarchitectural.com/projects/mamaronack-ave--school</t>
  </si>
  <si>
    <t>https://www.strombergarchitectural.com/projects/marriot</t>
  </si>
  <si>
    <t>https://www.strombergarchitectural.com/projects/medford-library</t>
  </si>
  <si>
    <t>https://www.strombergarchitectural.com/projects/mgm-grand</t>
  </si>
  <si>
    <t>https://www.strombergarchitectural.com/projects/newport-news-police</t>
  </si>
  <si>
    <t>https://www.strombergarchitectural.com/projects/norm-dicks-center</t>
  </si>
  <si>
    <t>Redirect URL from "norm-dicks-center" to "bremerton-parking-garage"</t>
  </si>
  <si>
    <t>https://www.strombergarchitectural.com/projects/north-shore-college</t>
  </si>
  <si>
    <t>https://www.strombergarchitectural.com/projects/old-dominion-university</t>
  </si>
  <si>
    <t>https://www.strombergarchitectural.com/projects/old-parkland-hospital</t>
  </si>
  <si>
    <t>https://www.strombergarchitectural.com/projects/one-morrocroft-centre</t>
  </si>
  <si>
    <t>https://www.strombergarchitectural.com/projects/opryland--florida</t>
  </si>
  <si>
    <t>https://www.strombergarchitectural.com/projects/opryland--tennessee</t>
  </si>
  <si>
    <t>https://www.strombergarchitectural.com/projects/orange-county-courthouse</t>
  </si>
  <si>
    <t>https://www.strombergarchitectural.com/projects/orleans-casino</t>
  </si>
  <si>
    <t>https://www.strombergarchitectural.com/projects/palmilla-resort</t>
  </si>
  <si>
    <t>https://www.strombergarchitectural.com/projects/pan-asia-bistro</t>
  </si>
  <si>
    <t>https://www.strombergarchitectural.com/projects/paris-cancer-center</t>
  </si>
  <si>
    <t>https://www.strombergarchitectural.com/projects/pierce-laboratory</t>
  </si>
  <si>
    <t>https://www.strombergarchitectural.com/projects/portofino</t>
  </si>
  <si>
    <t>https://www.strombergarchitectural.com/projects/prettyman-courthouse</t>
  </si>
  <si>
    <t>https://www.strombergarchitectural.com/projects/r-e--berry</t>
  </si>
  <si>
    <t>https://www.strombergarchitectural.com/projects/residential</t>
  </si>
  <si>
    <t>https://www.strombergarchitectural.com/projects/rose-state-college</t>
  </si>
  <si>
    <t>https://www.strombergarchitectural.com/projects/san-jose-state</t>
  </si>
  <si>
    <t>https://www.strombergarchitectural.com/projects/schenectady-city-hall</t>
  </si>
  <si>
    <t>https://www.strombergarchitectural.com/projects/smithsonian</t>
  </si>
  <si>
    <t>https://www.strombergarchitectural.com/projects/southlands</t>
  </si>
  <si>
    <t>https://www.strombergarchitectural.com/projects/south-riding-center</t>
  </si>
  <si>
    <t>https://www.strombergarchitectural.com/projects/spinnaker-bay</t>
  </si>
  <si>
    <t>https://www.strombergarchitectural.com/projects/st--anthony</t>
  </si>
  <si>
    <t>https://www.strombergarchitectural.com/projects/staples</t>
  </si>
  <si>
    <t>https://www.strombergarchitectural.com/projects/st--johns</t>
  </si>
  <si>
    <t>https://www.strombergarchitectural.com/projects/st--michael</t>
  </si>
  <si>
    <t>https://www.strombergarchitectural.com/projects/st--peter-s-church</t>
  </si>
  <si>
    <t>https://www.strombergarchitectural.com/projects/texas-state-capitol</t>
  </si>
  <si>
    <t>https://www.strombergarchitectural.com/projects/texas-women-s-university</t>
  </si>
  <si>
    <t>https://www.strombergarchitectural.com/projects/the-mansion</t>
  </si>
  <si>
    <t>https://www.strombergarchitectural.com/projects/the-pentagon</t>
  </si>
  <si>
    <t>https://www.strombergarchitectural.com/projects/university-of-utah</t>
  </si>
  <si>
    <t>https://www.strombergarchitectural.com/projects/walla-walla-university</t>
  </si>
  <si>
    <t>https://www.strombergarchitectural.com/projects/youngstown</t>
  </si>
  <si>
    <t>https://www.strombergarchitectural.com/restoration</t>
  </si>
  <si>
    <t>https://www.strombergarchitectural.com/restoration-castiron</t>
  </si>
  <si>
    <t>https://www.strombergarchitectural.com/samples</t>
  </si>
  <si>
    <t>https://www.strombergarchitectural.com/sitemap</t>
  </si>
  <si>
    <t>https://www.strombergarchitectural.com/specs</t>
  </si>
  <si>
    <t>https://www.strombergarchitectural.com/specs_files/CastStone.doc</t>
  </si>
  <si>
    <t>https://www.strombergarchitectural.com/specs_files/CastStone.pdf</t>
  </si>
  <si>
    <t>https://www.strombergarchitectural.com/specs_files/CastStone.rtf</t>
  </si>
  <si>
    <t>https://www.strombergarchitectural.com/specs_files/GFRC.doc</t>
  </si>
  <si>
    <t>https://www.strombergarchitectural.com/specs_files/GFRC.pdf</t>
  </si>
  <si>
    <t>https://www.strombergarchitectural.com/specs_files/GFRC.rtf</t>
  </si>
  <si>
    <t>https://www.strombergarchitectural.com/specs_files/gfrc_balustrade_specs.doc</t>
  </si>
  <si>
    <t>https://www.strombergarchitectural.com/specs_files/gfrc_balustrade_specs.pdf</t>
  </si>
  <si>
    <t>https://www.strombergarchitectural.com/specs_files/gfrc_balustrade_specs.rtf</t>
  </si>
  <si>
    <t>https://www.strombergarchitectural.com/specs_files/gfrc_benches_specs.doc</t>
  </si>
  <si>
    <t>https://www.strombergarchitectural.com/specs_files/gfrc_benches_specs.pdf</t>
  </si>
  <si>
    <t>https://www.strombergarchitectural.com/specs_files/gfrc_benches_specs.rtf</t>
  </si>
  <si>
    <t>https://www.strombergarchitectural.com/specs_files/gfrc_bollards_specs.doc</t>
  </si>
  <si>
    <t>https://www.strombergarchitectural.com/specs_files/gfrc_bollards_specs.pdf</t>
  </si>
  <si>
    <t>https://www.strombergarchitectural.com/specs_files/gfrc_bollards_specs.rtf</t>
  </si>
  <si>
    <t>https://www.strombergarchitectural.com/specs_files/gfrc_columns_specs.doc</t>
  </si>
  <si>
    <t>https://www.strombergarchitectural.com/specs_files/gfrc_columns_specs.pdf</t>
  </si>
  <si>
    <t>https://www.strombergarchitectural.com/specs_files/gfrc_columns_specs.rtf</t>
  </si>
  <si>
    <t>https://www.strombergarchitectural.com/specs_files/gfrc_domescupolas_specs.doc</t>
  </si>
  <si>
    <t>https://www.strombergarchitectural.com/specs_files/gfrc_domescupolas_specs.pdf</t>
  </si>
  <si>
    <t>https://www.strombergarchitectural.com/specs_files/gfrc_domescupolas_specs.rtf</t>
  </si>
  <si>
    <t>https://www.strombergarchitectural.com/specs_files/gfrc_fountains_specs.doc</t>
  </si>
  <si>
    <t>https://www.strombergarchitectural.com/specs_files/gfrc_fountains_specs.pdf</t>
  </si>
  <si>
    <t>https://www.strombergarchitectural.com/specs_files/gfrc_fountains_specs.rtf</t>
  </si>
  <si>
    <t>https://www.strombergarchitectural.com/specs_files/gfrc_mantles_specs.doc</t>
  </si>
  <si>
    <t>https://www.strombergarchitectural.com/specs_files/gfrc_mantles_specs.pdf</t>
  </si>
  <si>
    <t>https://www.strombergarchitectural.com/specs_files/gfrc_mantles_specs.rtf</t>
  </si>
  <si>
    <t>https://www.strombergarchitectural.com/specs_files/gfrc_planters_specs.doc</t>
  </si>
  <si>
    <t>https://www.strombergarchitectural.com/specs_files/gfrc_planters_specs.pdf</t>
  </si>
  <si>
    <t>https://www.strombergarchitectural.com/specs_files/gfrc_planters_specs.rtf</t>
  </si>
  <si>
    <t>https://www.strombergarchitectural.com/specs_files/gfrc_roofoverlays_specs.doc</t>
  </si>
  <si>
    <t>https://www.strombergarchitectural.com/specs_files/gfrc_roofoverlays_specs.pdf</t>
  </si>
  <si>
    <t>https://www.strombergarchitectural.com/specs_files/gfrc_roofoverlays_specs.rtf</t>
  </si>
  <si>
    <t>https://www.strombergarchitectural.com/specs_files/gfrc_signs_specs.doc</t>
  </si>
  <si>
    <t>https://www.strombergarchitectural.com/specs_files/gfrc_signs_specs.pdf</t>
  </si>
  <si>
    <t>https://www.strombergarchitectural.com/specs_files/gfrc_signs_specs.rtf</t>
  </si>
  <si>
    <t>https://www.strombergarchitectural.com/specs_files/gfrc_tables_specs.doc</t>
  </si>
  <si>
    <t>https://www.strombergarchitectural.com/specs_files/gfrc_tables_specs.pdf</t>
  </si>
  <si>
    <t>https://www.strombergarchitectural.com/specs_files/gfrc_tables_specs.rtf</t>
  </si>
  <si>
    <t>https://www.strombergarchitectural.com/specs_files/gfrc_trash_receptacles_specs.doc</t>
  </si>
  <si>
    <t>https://www.strombergarchitectural.com/specs_files/gfrc_trash_receptacles_specs.pdf</t>
  </si>
  <si>
    <t>https://www.strombergarchitectural.com/specs_files/gfrc_trash_receptacles_specs.rtf</t>
  </si>
  <si>
    <t>https://www.strombergarchitectural.com/specs_files/GFRG.doc</t>
  </si>
  <si>
    <t>https://www.strombergarchitectural.com/specs_files/GFRG.pdf</t>
  </si>
  <si>
    <t>https://www.strombergarchitectural.com/specs_files/GFRG.rtf</t>
  </si>
  <si>
    <t>https://www.strombergarchitectural.com/specs_files/GFRP.doc</t>
  </si>
  <si>
    <t>https://www.strombergarchitectural.com/specs_files/GFRP.pdf</t>
  </si>
  <si>
    <t>https://www.strombergarchitectural.com/specs_files/GFRP.rtf</t>
  </si>
  <si>
    <t>https://www.strombergarchitectural.com/specs_files/GFRS.doc</t>
  </si>
  <si>
    <t>https://www.strombergarchitectural.com/specs_files/GFRS.pdf</t>
  </si>
  <si>
    <t>https://www.strombergarchitectural.com/specs_files/GFRS.rtf</t>
  </si>
  <si>
    <t>https://www.strombergarchitectural.com/terracotta-restoration</t>
  </si>
  <si>
    <t>http://www.strombergarchitectural.com/caststonespecs</t>
  </si>
  <si>
    <t>http://www.strombergarchitectural.com/contact</t>
  </si>
  <si>
    <t>http://www.strombergarchitectural.com/gfrc-balustrade-specs</t>
  </si>
  <si>
    <t>http://www.strombergarchitectural.com/gfrc-benches-specs</t>
  </si>
  <si>
    <t>http://www.strombergarchitectural.com/gfrc-bollard-specs</t>
  </si>
  <si>
    <t>http://www.strombergarchitectural.com/gfrc-column-specs</t>
  </si>
  <si>
    <t>http://www.strombergarchitectural.com/gfrc-domescupolas-specs</t>
  </si>
  <si>
    <t>http://www.strombergarchitectural.com/gfrc-fountain-specs</t>
  </si>
  <si>
    <t>http://www.strombergarchitectural.com/gfrc-mantel-specs</t>
  </si>
  <si>
    <t>http://www.strombergarchitectural.com/gfrc-planter-specs</t>
  </si>
  <si>
    <t>http://www.strombergarchitectural.com/gfrc-roofoverlay-specs</t>
  </si>
  <si>
    <t>http://www.strombergarchitectural.com/gfrc-signs-specs</t>
  </si>
  <si>
    <t>http://www.strombergarchitectural.com/gfrcspecifications</t>
  </si>
  <si>
    <t>http://www.strombergarchitectural.com/gfrc-table-specs</t>
  </si>
  <si>
    <t>http://www.strombergarchitectural.com/gfrc-trashreceptacle-specs</t>
  </si>
  <si>
    <t>http://www.strombergarchitectural.com/gfrgspecifications</t>
  </si>
  <si>
    <t>http://www.strombergarchitectural.com/gfrpspecifications</t>
  </si>
  <si>
    <t>http://www.strombergarchitectural.com/gfrsspecifications</t>
  </si>
  <si>
    <t>http://www.strombergarchitectural.com/winstar-casino-expansion</t>
  </si>
  <si>
    <t>I'm not even sure how one navigates to this page on the current site</t>
  </si>
  <si>
    <t>Project Name</t>
  </si>
  <si>
    <t>100 Beacon St</t>
  </si>
  <si>
    <t>1st Bank &amp; Trust</t>
  </si>
  <si>
    <t>750 E. Pratt</t>
  </si>
  <si>
    <t>Alabama School</t>
  </si>
  <si>
    <t>Ameristar Casino</t>
  </si>
  <si>
    <t>Amherst College</t>
  </si>
  <si>
    <t>Anthropologie</t>
  </si>
  <si>
    <t>Atascocita High School</t>
  </si>
  <si>
    <t>Atlantis Resort</t>
  </si>
  <si>
    <t>Atrias Restaurant</t>
  </si>
  <si>
    <t>Ave Maria</t>
  </si>
  <si>
    <t>Bremerton Parking Garage</t>
  </si>
  <si>
    <t>Cabelas</t>
  </si>
  <si>
    <t>Caesar's Palace</t>
  </si>
  <si>
    <t>Canyon Creek</t>
  </si>
  <si>
    <t>Caramoor Arts</t>
  </si>
  <si>
    <t>Castle Pines</t>
  </si>
  <si>
    <t>Cheesecake Factory</t>
  </si>
  <si>
    <t>Chico's</t>
  </si>
  <si>
    <t>Children's Hospital</t>
  </si>
  <si>
    <t>Church of the Holy Communion</t>
  </si>
  <si>
    <t>Cinemark - Gulfport</t>
  </si>
  <si>
    <t>Claremont Inn</t>
  </si>
  <si>
    <t>Clark Atlanta University</t>
  </si>
  <si>
    <t>Clay Academy</t>
  </si>
  <si>
    <t>Cobb Cinema</t>
  </si>
  <si>
    <t>Coleman Coliseum</t>
  </si>
  <si>
    <t>College of William and Mary</t>
  </si>
  <si>
    <t>Commerce Bank</t>
  </si>
  <si>
    <t>Conecuh County</t>
  </si>
  <si>
    <t>Container Store</t>
  </si>
  <si>
    <t>Coral Gables</t>
  </si>
  <si>
    <t>Crescent Hotel</t>
  </si>
  <si>
    <t>Custer Methodist</t>
  </si>
  <si>
    <t>D.A. Blodgett Building</t>
  </si>
  <si>
    <t>D.A.R.T.</t>
  </si>
  <si>
    <t>Darden</t>
  </si>
  <si>
    <t>Dawson County Library</t>
  </si>
  <si>
    <t>DBU</t>
  </si>
  <si>
    <t>Eastridge Mall</t>
  </si>
  <si>
    <t>ECC</t>
  </si>
  <si>
    <t>Faith Chapel Christian</t>
  </si>
  <si>
    <t>FDC Seatac</t>
  </si>
  <si>
    <t>Federal Reserve Bank</t>
  </si>
  <si>
    <t>Fendi</t>
  </si>
  <si>
    <t>Fiesta Texas</t>
  </si>
  <si>
    <t>First Presbyterian Church</t>
  </si>
  <si>
    <t>Forney Community Park</t>
  </si>
  <si>
    <t>Forsythe</t>
  </si>
  <si>
    <t>Galleria Tower II</t>
  </si>
  <si>
    <t>Gazebo of Light</t>
  </si>
  <si>
    <t>George Bush Airport</t>
  </si>
  <si>
    <t>Georgetown Council</t>
  </si>
  <si>
    <t>Georgia State and College</t>
  </si>
  <si>
    <t>Gonzales County Courthouse</t>
  </si>
  <si>
    <t>Greenville Sports Park</t>
  </si>
  <si>
    <t>Heidi's Deli</t>
  </si>
  <si>
    <t>Hershey Store</t>
  </si>
  <si>
    <t>Hollywood Casino</t>
  </si>
  <si>
    <t>Howard Baker Courthouse</t>
  </si>
  <si>
    <t>Isola Bella</t>
  </si>
  <si>
    <t>J. Murrey Atkins Library</t>
  </si>
  <si>
    <t>Jackson Memorial Baptist</t>
  </si>
  <si>
    <t>Jared Jewelry</t>
  </si>
  <si>
    <t>Kavanaugh Methodist</t>
  </si>
  <si>
    <t>La Quinta Inn</t>
  </si>
  <si>
    <t>Little Pine Lake</t>
  </si>
  <si>
    <t>Mamaroneck Ave. School</t>
  </si>
  <si>
    <t>Marriot</t>
  </si>
  <si>
    <t>Medford Library</t>
  </si>
  <si>
    <t>Mirage</t>
  </si>
  <si>
    <t>Newport News Police</t>
  </si>
  <si>
    <t>North Shore College</t>
  </si>
  <si>
    <t>Old Dominion University</t>
  </si>
  <si>
    <t>Old Parkland Hospital</t>
  </si>
  <si>
    <t>One Morrocroft Centre</t>
  </si>
  <si>
    <t>Opryland, Florida</t>
  </si>
  <si>
    <t>Opryland, Tennessee</t>
  </si>
  <si>
    <t>Orange County Courthouse</t>
  </si>
  <si>
    <t>Orleans Casino</t>
  </si>
  <si>
    <t>Palmilla Resort</t>
  </si>
  <si>
    <t>Pan Asia Bistro</t>
  </si>
  <si>
    <t>Paris Cancer Center</t>
  </si>
  <si>
    <t>Pierce Laboratory</t>
  </si>
  <si>
    <t>Portofino</t>
  </si>
  <si>
    <t>Prettyman Courthouse</t>
  </si>
  <si>
    <t>Pu'ukohola National Park</t>
  </si>
  <si>
    <t>R.E. Berry</t>
  </si>
  <si>
    <t>REI Round Rock</t>
  </si>
  <si>
    <t>Restoration Hardware</t>
  </si>
  <si>
    <t>Ridge at Meadowlake</t>
  </si>
  <si>
    <t>Rose State College</t>
  </si>
  <si>
    <t>San Jose State</t>
  </si>
  <si>
    <t>Schenectady City Hall</t>
  </si>
  <si>
    <t>Shalimar</t>
  </si>
  <si>
    <t>Smithsonian</t>
  </si>
  <si>
    <t>Southlands</t>
  </si>
  <si>
    <t>TODO - Strombergs needs to supply more written content here</t>
  </si>
  <si>
    <t>Spinnaker Bay</t>
  </si>
  <si>
    <t>St. Anthony</t>
  </si>
  <si>
    <t>St. Bernard's</t>
  </si>
  <si>
    <t>St. Johns</t>
  </si>
  <si>
    <t>St. Mark the Evangelist</t>
  </si>
  <si>
    <t>St. Michael</t>
  </si>
  <si>
    <t>St. Peter Church</t>
  </si>
  <si>
    <t>Staples</t>
  </si>
  <si>
    <t>Stephen F. Austin</t>
  </si>
  <si>
    <t>Summerville Baptist Church</t>
  </si>
  <si>
    <t>Texas State Capitol</t>
  </si>
  <si>
    <t>Texas Womans University</t>
  </si>
  <si>
    <t>The Mansion</t>
  </si>
  <si>
    <t>The Pentagon</t>
  </si>
  <si>
    <t>Trustmark Bank</t>
  </si>
  <si>
    <t>University of Utah</t>
  </si>
  <si>
    <t>Vanderbilt University</t>
  </si>
  <si>
    <t>Walla Walla University</t>
  </si>
  <si>
    <t>Winstar World Casino</t>
  </si>
  <si>
    <t>Youngstown</t>
  </si>
  <si>
    <t>Ignore below this line. For Strombergs use. Site can go live without these pages.</t>
  </si>
  <si>
    <t>101 W87th</t>
  </si>
  <si>
    <t>Add</t>
  </si>
  <si>
    <t>1010 Vermont</t>
  </si>
  <si>
    <t>A few pics, but no written content description yet</t>
  </si>
  <si>
    <t>137 Commercial Trinidad</t>
  </si>
  <si>
    <t>1400 L Street</t>
  </si>
  <si>
    <t>Hickok Cole was architect on this project</t>
  </si>
  <si>
    <t>160 Merrimack</t>
  </si>
  <si>
    <t>160-08 Jamaica Ave</t>
  </si>
  <si>
    <t>1785 Mass</t>
  </si>
  <si>
    <t>1812 N Moore</t>
  </si>
  <si>
    <t>A few pics, but no written content description yet. Looks nice though</t>
  </si>
  <si>
    <t>200 E 21st Street</t>
  </si>
  <si>
    <t>2021 Broadway</t>
  </si>
  <si>
    <t>2415 Arthur</t>
  </si>
  <si>
    <t>2779 Milwaukee</t>
  </si>
  <si>
    <t>3 Stations at Sea Beach</t>
  </si>
  <si>
    <t>(also content of 6 Stations at Sea Beach)</t>
  </si>
  <si>
    <t>33 Church Street</t>
  </si>
  <si>
    <t>38 River Road</t>
  </si>
  <si>
    <t>3845 North Ravenswood</t>
  </si>
  <si>
    <t>460 King Street</t>
  </si>
  <si>
    <t>520 West 28th</t>
  </si>
  <si>
    <t>6 Stations at Sea Beach</t>
  </si>
  <si>
    <t>Merge with 3 Stations. There will be separate case studies written though.</t>
  </si>
  <si>
    <t>625 W57th</t>
  </si>
  <si>
    <t>646 H Street NE</t>
  </si>
  <si>
    <t>https://sevenhdc.com/</t>
  </si>
  <si>
    <t>7 Line Extension Site J</t>
  </si>
  <si>
    <t>7 Line Extension Site P</t>
  </si>
  <si>
    <t>This one is pretty much same as Site J</t>
  </si>
  <si>
    <t>71 Laight</t>
  </si>
  <si>
    <t>https://www.thesterlingmason.com/</t>
  </si>
  <si>
    <t>712 Fifth Avenue</t>
  </si>
  <si>
    <t>https://en.wikipedia.org/wiki/712_Fifth_Avenue</t>
  </si>
  <si>
    <t>7700 Arlington, Blvd</t>
  </si>
  <si>
    <t>99 Church Street</t>
  </si>
  <si>
    <t>Adventureland Ceilings</t>
  </si>
  <si>
    <t>Alliance OH PO</t>
  </si>
  <si>
    <t>American Dream</t>
  </si>
  <si>
    <t>Angeli di Luce</t>
  </si>
  <si>
    <t>Anthony Downtown</t>
  </si>
  <si>
    <t>Assembly Row</t>
  </si>
  <si>
    <t>Atlantis Aquaventure Signs</t>
  </si>
  <si>
    <t>Atlantis Marlins</t>
  </si>
  <si>
    <t>Atlantis Platos</t>
  </si>
  <si>
    <t>Atlantis Rapid Rivers</t>
  </si>
  <si>
    <t>Auburn University</t>
  </si>
  <si>
    <t>Auburn University Kinesiology Bldg 2</t>
  </si>
  <si>
    <t>Auburn University Lowder Lounge</t>
  </si>
  <si>
    <t>Avalon at Central park</t>
  </si>
  <si>
    <t>Bank of America Miami Beach</t>
  </si>
  <si>
    <t>Bank of NC Ballanttyne Financial</t>
  </si>
  <si>
    <t>Belle Fountain Nursing Home</t>
  </si>
  <si>
    <t>Blair Academy Dorm</t>
  </si>
  <si>
    <t>Boston Condos</t>
  </si>
  <si>
    <t>Boston Kids Clubhouse</t>
  </si>
  <si>
    <t>Bridge Bible Church</t>
  </si>
  <si>
    <t>Better suited to The 4 Kids website?</t>
  </si>
  <si>
    <t>Bringle Park</t>
  </si>
  <si>
    <t>Building 407</t>
  </si>
  <si>
    <t>Burberry DC Center</t>
  </si>
  <si>
    <t>Butler Town Center (Whole Foods)</t>
  </si>
  <si>
    <t>Cambridge OH PO</t>
  </si>
  <si>
    <t>Camellia Sinensis</t>
  </si>
  <si>
    <t>Canton Elem Middle School</t>
  </si>
  <si>
    <t>Carollton Water Plant New Orleans</t>
  </si>
  <si>
    <t>Carousel at Bryant Park</t>
  </si>
  <si>
    <t>Catholic Center Annex Building</t>
  </si>
  <si>
    <t>Centennial Park</t>
  </si>
  <si>
    <t>Central High School</t>
  </si>
  <si>
    <t>Central Peninsula Hospital</t>
  </si>
  <si>
    <t>Empty folder on the server so not sure if we'll do this</t>
  </si>
  <si>
    <t>Charleston Southern University</t>
  </si>
  <si>
    <t>Childrens Museum of the Treasure Coast</t>
  </si>
  <si>
    <t>Christ Hospital Cancer Center</t>
  </si>
  <si>
    <t>Christiana Care</t>
  </si>
  <si>
    <t>Citizens Bank</t>
  </si>
  <si>
    <t>City of Cedar Key</t>
  </si>
  <si>
    <t>City of Georgetown</t>
  </si>
  <si>
    <t>City of Nairobi Park</t>
  </si>
  <si>
    <t>City of Rowlett</t>
  </si>
  <si>
    <t>City of Waterloo</t>
  </si>
  <si>
    <t>Cityview Medical Office</t>
  </si>
  <si>
    <t>Clinton Elementary</t>
  </si>
  <si>
    <t>Coastal Carolina National Bank</t>
  </si>
  <si>
    <t>Coffee High School</t>
  </si>
  <si>
    <t>(I don't think we have any good photos of this though)</t>
  </si>
  <si>
    <t>College of William &amp; Mary</t>
  </si>
  <si>
    <t>Colorado State University</t>
  </si>
  <si>
    <t>Conroe ISD</t>
  </si>
  <si>
    <t>Cornell SUNY Ag &amp; LIfe Schience</t>
  </si>
  <si>
    <t>Corrigan Residence</t>
  </si>
  <si>
    <t>Crabb Residence</t>
  </si>
  <si>
    <t>Crapo Building</t>
  </si>
  <si>
    <t>Crayola Experience</t>
  </si>
  <si>
    <t>Crossing Phase I</t>
  </si>
  <si>
    <t>Simple block panels. Maybe not.</t>
  </si>
  <si>
    <t>Cumberland Farms</t>
  </si>
  <si>
    <t>Cunard Building</t>
  </si>
  <si>
    <t>Dallas Museum of Nature</t>
  </si>
  <si>
    <t>Delmar Gardens</t>
  </si>
  <si>
    <t>Department of Arkansas</t>
  </si>
  <si>
    <t>Dixie Brewery</t>
  </si>
  <si>
    <t>Eastern Shore</t>
  </si>
  <si>
    <t>Eilan Pool Building</t>
  </si>
  <si>
    <t>El Dorado</t>
  </si>
  <si>
    <t>El Paso Zoo</t>
  </si>
  <si>
    <t>Elite Custom Cabinets</t>
  </si>
  <si>
    <t>Elmwood Park Amphitheater</t>
  </si>
  <si>
    <t>Epiq Systems</t>
  </si>
  <si>
    <t>Episcopal Church of the Messiah</t>
  </si>
  <si>
    <t>No content at this time</t>
  </si>
  <si>
    <t>Fairfax Office</t>
  </si>
  <si>
    <t>Federal Reserve</t>
  </si>
  <si>
    <t>Field Elementary</t>
  </si>
  <si>
    <t>First ANBA</t>
  </si>
  <si>
    <t>First Baptist Church Midland</t>
  </si>
  <si>
    <t>First Community Nat Bank</t>
  </si>
  <si>
    <t>First UMC Durant</t>
  </si>
  <si>
    <t>Four Seasons Bangalore</t>
  </si>
  <si>
    <t>Fred's Food Group</t>
  </si>
  <si>
    <t>Fulton Street Subway 4-5 Lines</t>
  </si>
  <si>
    <t>Fulton Street Subway AC Mezzanine</t>
  </si>
  <si>
    <t>Fulton Street Subway Dey Street</t>
  </si>
  <si>
    <t>Gaithersburg Harris Teeter</t>
  </si>
  <si>
    <t>Gardner Middle School</t>
  </si>
  <si>
    <t>GCT Training Facility</t>
  </si>
  <si>
    <t>Goudy Square Playlot</t>
  </si>
  <si>
    <t>Gravier School</t>
  </si>
  <si>
    <t>Greenville MS</t>
  </si>
  <si>
    <t>Gulfport Library</t>
  </si>
  <si>
    <t>Haltom City Veterans Memorial</t>
  </si>
  <si>
    <t>https://www.haltomcitytx.com/haltom-city-veterans-memorial</t>
  </si>
  <si>
    <t>Harold Washington</t>
  </si>
  <si>
    <t>Harris Bank</t>
  </si>
  <si>
    <t>Harrison Cnty Govnmt Complex</t>
  </si>
  <si>
    <t>Healthy New Albany</t>
  </si>
  <si>
    <t>Hebrew Cemetary</t>
  </si>
  <si>
    <t>Hendricks BMW</t>
  </si>
  <si>
    <t>Holly Springs Intermediate</t>
  </si>
  <si>
    <t>Homewood Suites</t>
  </si>
  <si>
    <t>I-44</t>
  </si>
  <si>
    <t>No write-up, but great pics</t>
  </si>
  <si>
    <t>ICC Student Services</t>
  </si>
  <si>
    <t>Indoor Practice Food</t>
  </si>
  <si>
    <t>Indoor Practice Meeting</t>
  </si>
  <si>
    <t>Insight for Living</t>
  </si>
  <si>
    <t>Ira L Andrews Residence Hall</t>
  </si>
  <si>
    <t>Jefferson National Expansion</t>
  </si>
  <si>
    <t>Cancelled halfway through</t>
  </si>
  <si>
    <t>JHU Charles Village (John Hopkins University)</t>
  </si>
  <si>
    <t>John Marshall Hotel</t>
  </si>
  <si>
    <t>Jupiter WTP Warehouse</t>
  </si>
  <si>
    <t>KCKCC Police Academy</t>
  </si>
  <si>
    <t>One pic, but it's good</t>
  </si>
  <si>
    <t>Konawa 1st United Methodist Church</t>
  </si>
  <si>
    <t>LCISD Polly Ryan</t>
  </si>
  <si>
    <t>League City</t>
  </si>
  <si>
    <t>Learning Resource Center</t>
  </si>
  <si>
    <t>Lincoln Park Zoo</t>
  </si>
  <si>
    <t>Live Oak Learning Center</t>
  </si>
  <si>
    <t>Lorian County College</t>
  </si>
  <si>
    <t>Los Alamos</t>
  </si>
  <si>
    <t>Lyons Meadow</t>
  </si>
  <si>
    <t>Marabella Condos</t>
  </si>
  <si>
    <t>Marathon Petroleum</t>
  </si>
  <si>
    <t>Market Street Lynnfield</t>
  </si>
  <si>
    <t>Marlborough Elementary</t>
  </si>
  <si>
    <t>Marriot Res Inn</t>
  </si>
  <si>
    <t>McGill Toolen</t>
  </si>
  <si>
    <t>Meherrin River Jail Bldg</t>
  </si>
  <si>
    <t>Mellody Farms Buildings G2 &amp; H</t>
  </si>
  <si>
    <t>We did the roof and customer cancelled the rest after that. Probably not good.</t>
  </si>
  <si>
    <t>Merit Medical Manufacturing</t>
  </si>
  <si>
    <t>Mike Sinder</t>
  </si>
  <si>
    <t>Mississippi Childrens Museum</t>
  </si>
  <si>
    <t>MM06 Residence</t>
  </si>
  <si>
    <t>Montville Public Safety Bldg</t>
  </si>
  <si>
    <t>Morton Plant Hospital</t>
  </si>
  <si>
    <t>Nashville Play Park</t>
  </si>
  <si>
    <t>New Residence at Upper Ladue</t>
  </si>
  <si>
    <t>NKU Health Innovations</t>
  </si>
  <si>
    <t>Norwalk CSD Secondary Campus</t>
  </si>
  <si>
    <t>Sparse content, just straight columns</t>
  </si>
  <si>
    <t>Novartis VWM</t>
  </si>
  <si>
    <t>NSU Southeastern</t>
  </si>
  <si>
    <t>NYC Transit</t>
  </si>
  <si>
    <t>Oak Haven Treehouse</t>
  </si>
  <si>
    <t>Ocean Road Residence</t>
  </si>
  <si>
    <t>ONB Bank</t>
  </si>
  <si>
    <t>OSU South High Rise</t>
  </si>
  <si>
    <t>OSU Spears</t>
  </si>
  <si>
    <t>Our Lady of Guadalupe</t>
  </si>
  <si>
    <t>Palace at Coral Gables</t>
  </si>
  <si>
    <t>Pardee Homes - Meadow Ridge Canyon Hills</t>
  </si>
  <si>
    <t>Paris Park</t>
  </si>
  <si>
    <t>Parkers Park</t>
  </si>
  <si>
    <t>Pass Christian Elem. School</t>
  </si>
  <si>
    <t>Pilippa Bainbridge</t>
  </si>
  <si>
    <t>Pioneer Tech Cntr</t>
  </si>
  <si>
    <t>Pittsburg Middle School</t>
  </si>
  <si>
    <t>Post Oak Blvd</t>
  </si>
  <si>
    <t>Prosper Town Hall</t>
  </si>
  <si>
    <t>Interesting columns but not sure where on the building they went</t>
  </si>
  <si>
    <t>Raku Cathedral Commons</t>
  </si>
  <si>
    <t>A single picture of this in the shop and no written content. Not likely to put this up.</t>
  </si>
  <si>
    <t>Randolph College</t>
  </si>
  <si>
    <t>Reston Parking Garage</t>
  </si>
  <si>
    <t>Richland County Decker</t>
  </si>
  <si>
    <t>Richmond Fire Station</t>
  </si>
  <si>
    <t>Ritz Carlton Grand Caymon</t>
  </si>
  <si>
    <t>River Crest County</t>
  </si>
  <si>
    <t>River Renaissance</t>
  </si>
  <si>
    <t>Riverbank Zoo</t>
  </si>
  <si>
    <t>Roosevelt Field Mall</t>
  </si>
  <si>
    <t>Saint Johns</t>
  </si>
  <si>
    <t>Sams Club</t>
  </si>
  <si>
    <t>SAM’S CLUB # 8271 257 Grandview Blvd Madison, MS 39110</t>
  </si>
  <si>
    <t>San Saba Co. Courthouse</t>
  </si>
  <si>
    <t>Sandridge</t>
  </si>
  <si>
    <t>Santa Barbara Inn</t>
  </si>
  <si>
    <t>Santa Rosa Plaza</t>
  </si>
  <si>
    <t>Santikos Theatres</t>
  </si>
  <si>
    <t>SAU - Southern Arkansas University</t>
  </si>
  <si>
    <t>SCAD - Savannah College of Art and Design</t>
  </si>
  <si>
    <t>Seaport</t>
  </si>
  <si>
    <t>Southbank Place</t>
  </si>
  <si>
    <t>Southern Arkansas Univ. Ph II</t>
  </si>
  <si>
    <t>Spanish Plaza</t>
  </si>
  <si>
    <t>Splash Kingdom</t>
  </si>
  <si>
    <t>A few pics, but no written content description yet. Better suited to The 4 Kids website?</t>
  </si>
  <si>
    <t>St Augustine</t>
  </si>
  <si>
    <t>State Farm</t>
  </si>
  <si>
    <t>Stella McCartney</t>
  </si>
  <si>
    <t>Stockman Bank</t>
  </si>
  <si>
    <t>Sundance Sq Cassidy Columns</t>
  </si>
  <si>
    <t>Sundance Sq Fountain</t>
  </si>
  <si>
    <t>SUNY Husted Hall</t>
  </si>
  <si>
    <t>Swehla Treehouse</t>
  </si>
  <si>
    <t>Sylacauga HS</t>
  </si>
  <si>
    <t>TCU Brite Divinity</t>
  </si>
  <si>
    <t>Texarkana Planters</t>
  </si>
  <si>
    <t>The Bridges  CVS</t>
  </si>
  <si>
    <t>The Kingsbury Center</t>
  </si>
  <si>
    <t>The Manor</t>
  </si>
  <si>
    <t>Thompson Building Facade</t>
  </si>
  <si>
    <t>Tied House</t>
  </si>
  <si>
    <t>Tobin</t>
  </si>
  <si>
    <t>Tom Ulshafer</t>
  </si>
  <si>
    <t>Town and Country Bank</t>
  </si>
  <si>
    <t>Traditions Bank</t>
  </si>
  <si>
    <t>Trident Medical Center</t>
  </si>
  <si>
    <t>Trinity Mother Frances Health Syst</t>
  </si>
  <si>
    <t>UCNCC</t>
  </si>
  <si>
    <t>UCVTS Elevated Bridge</t>
  </si>
  <si>
    <t>UI Presidence Res</t>
  </si>
  <si>
    <t>Uncle Julios</t>
  </si>
  <si>
    <t>Union County Vo Tech School</t>
  </si>
  <si>
    <t>Univ of San Fransisco</t>
  </si>
  <si>
    <t>Univ of Scranton</t>
  </si>
  <si>
    <t>University of Connecticut</t>
  </si>
  <si>
    <t>University of Notre Dame</t>
  </si>
  <si>
    <t>UT Kappa Delta</t>
  </si>
  <si>
    <t>UT Knoxville Alpha Chi Omega</t>
  </si>
  <si>
    <t>VA Central CA Health Care</t>
  </si>
  <si>
    <t>VA State Univ Foster Hall</t>
  </si>
  <si>
    <t>Valley Crest Artesia</t>
  </si>
  <si>
    <t>Veterans Memorial Stadium</t>
  </si>
  <si>
    <t>Villa Matteucci</t>
  </si>
  <si>
    <t>Village at Bloomfield</t>
  </si>
  <si>
    <t>Walgreens 02719</t>
  </si>
  <si>
    <t>Wareham Apartments</t>
  </si>
  <si>
    <t>Washington College</t>
  </si>
  <si>
    <t>Watchung Retail</t>
  </si>
  <si>
    <t>Waterside</t>
  </si>
  <si>
    <t>Waxahachie HS</t>
  </si>
  <si>
    <t>Wayne County Courthouse Annex</t>
  </si>
  <si>
    <t>Western Plaza</t>
  </si>
  <si>
    <t>Westfield</t>
  </si>
  <si>
    <t>Westfield Insurance</t>
  </si>
  <si>
    <t>Wildcat Residence</t>
  </si>
  <si>
    <t>Winstar Casino Signs</t>
  </si>
  <si>
    <t>Wright Patterson AFB</t>
  </si>
  <si>
    <t>Wright State University TV Center</t>
  </si>
  <si>
    <t>WVU Evansdale</t>
  </si>
  <si>
    <t>York Co Family Court</t>
  </si>
  <si>
    <t>Material Name</t>
  </si>
  <si>
    <t>Cast Stone</t>
  </si>
  <si>
    <t>Coral and Fossil Stone</t>
  </si>
  <si>
    <t>GFRC</t>
  </si>
  <si>
    <t>GFRG</t>
  </si>
  <si>
    <t>GFRP</t>
  </si>
  <si>
    <t>GFRS</t>
  </si>
  <si>
    <t>Interior Cast Stone</t>
  </si>
  <si>
    <t>StonePly</t>
  </si>
  <si>
    <t>Translucent glass fiber</t>
  </si>
  <si>
    <t>Application Name</t>
  </si>
  <si>
    <t>Commercial</t>
  </si>
  <si>
    <t>Community</t>
  </si>
  <si>
    <t>Ecclesiastical</t>
  </si>
  <si>
    <t>Change to religious</t>
  </si>
  <si>
    <t>Educational</t>
  </si>
  <si>
    <t>Government</t>
  </si>
  <si>
    <t>Hospitality</t>
  </si>
  <si>
    <t>Medical</t>
  </si>
  <si>
    <t>Military</t>
  </si>
  <si>
    <t>Residential</t>
  </si>
  <si>
    <t>Retail</t>
  </si>
  <si>
    <t>Themed</t>
  </si>
  <si>
    <t>Julie Notes</t>
  </si>
  <si>
    <t>Lyndon Notes</t>
  </si>
  <si>
    <t>Animals</t>
  </si>
  <si>
    <t>Merge with Sculpture</t>
  </si>
  <si>
    <t>Seems reasonable to merge</t>
  </si>
  <si>
    <t>Balustrade</t>
  </si>
  <si>
    <t>Barrel Vaulting</t>
  </si>
  <si>
    <t>Merge with Ceilings</t>
  </si>
  <si>
    <t>Bas Relief</t>
  </si>
  <si>
    <t>Merge with Sculpture?</t>
  </si>
  <si>
    <t>Not sure if I would merge those. Bas Relief is similar in artistic nature, but being free standing, I always looked at them as completely different. However, I can also see lumping them together</t>
  </si>
  <si>
    <t>Bases</t>
  </si>
  <si>
    <t>Merge with Columns</t>
  </si>
  <si>
    <t>Benches</t>
  </si>
  <si>
    <t>Bollards</t>
  </si>
  <si>
    <t>Brackets</t>
  </si>
  <si>
    <t>Merge to new product called "Walls"?</t>
  </si>
  <si>
    <t>Cartouche</t>
  </si>
  <si>
    <t>Ceilings</t>
  </si>
  <si>
    <t>Chimney Caps</t>
  </si>
  <si>
    <t>Cladding Panels</t>
  </si>
  <si>
    <t>Rename to just Cladding? or merge with new product called "Walls"?</t>
  </si>
  <si>
    <t>Columns</t>
  </si>
  <si>
    <t>Cornice</t>
  </si>
  <si>
    <t>Cupolas</t>
  </si>
  <si>
    <t>Rename/merge to new product called "Domes &amp; Cupolas"</t>
  </si>
  <si>
    <t>Maybe merge with Domes? "Domes &amp; Cupolas"?</t>
  </si>
  <si>
    <t>Domes</t>
  </si>
  <si>
    <t>See Cupolas - I wouldn't merge domes with ceilings &amp; roofs section, but maybe add a link from that page</t>
  </si>
  <si>
    <t>Door Surrounds</t>
  </si>
  <si>
    <t>Merge with Doors</t>
  </si>
  <si>
    <t>Door surrounds are usually bought with window surrounds</t>
  </si>
  <si>
    <t>Doors</t>
  </si>
  <si>
    <t>Entablature</t>
  </si>
  <si>
    <t>Merge with Columns?</t>
  </si>
  <si>
    <t>seems reasonable to merge</t>
  </si>
  <si>
    <t>Entryways</t>
  </si>
  <si>
    <t>Merge with Doors?</t>
  </si>
  <si>
    <t>Finials</t>
  </si>
  <si>
    <t>Merge with "Domes &amp; Cupolas"</t>
  </si>
  <si>
    <t>Fireplaces</t>
  </si>
  <si>
    <t xml:space="preserve">Not sure - I think I might keep fireplaces seperate. </t>
  </si>
  <si>
    <t>Fountain pools</t>
  </si>
  <si>
    <t>Merge to new product called "Fountains"</t>
  </si>
  <si>
    <t>Fountains and Rings</t>
  </si>
  <si>
    <t>Gazebos</t>
  </si>
  <si>
    <t>Maybe - I think there was only 1 that we had a picture and it seemed very small-scale compaired to the other projects we have listed</t>
  </si>
  <si>
    <t>Grates</t>
  </si>
  <si>
    <t>Jackarches</t>
  </si>
  <si>
    <t>If we keep, then at the very least must be renamed "Jack arches" because "Jackarches" isn't correct</t>
  </si>
  <si>
    <t>Keystones</t>
  </si>
  <si>
    <t>Merge to Windows</t>
  </si>
  <si>
    <t>I like new product called Windows but I dont know if I would merge with doors</t>
  </si>
  <si>
    <t>Lintels</t>
  </si>
  <si>
    <t>Medallions</t>
  </si>
  <si>
    <t>Merge with Sculpture or new product called "Walls"?</t>
  </si>
  <si>
    <t>Molding</t>
  </si>
  <si>
    <t>Niches</t>
  </si>
  <si>
    <t>Pedestals</t>
  </si>
  <si>
    <t>Pergolas</t>
  </si>
  <si>
    <t xml:space="preserve">Not sure </t>
  </si>
  <si>
    <t>Pier Caps</t>
  </si>
  <si>
    <t>Merge with Piers</t>
  </si>
  <si>
    <t>agreed</t>
  </si>
  <si>
    <t>Piers</t>
  </si>
  <si>
    <t>Not sure if I would look under columns if I wanted piers, but maybe</t>
  </si>
  <si>
    <t>Planters</t>
  </si>
  <si>
    <t>I'd keep planters as it's own category</t>
  </si>
  <si>
    <t>Plinths</t>
  </si>
  <si>
    <t>Merge with Pedestals</t>
  </si>
  <si>
    <t>Quoins</t>
  </si>
  <si>
    <t>Railing</t>
  </si>
  <si>
    <t>Merge with Balustrade</t>
  </si>
  <si>
    <t>Seems right.  "Railings and Balustrade"</t>
  </si>
  <si>
    <t>Sculpture</t>
  </si>
  <si>
    <t>Signage</t>
  </si>
  <si>
    <t>Site Amenities</t>
  </si>
  <si>
    <t xml:space="preserve">This is an amalgamation of Planters, Fountains, and Pergolas sections so merge corresponding content to each </t>
  </si>
  <si>
    <t>Seems most would fit under other categories</t>
  </si>
  <si>
    <t>Staircases</t>
  </si>
  <si>
    <t>Tables</t>
  </si>
  <si>
    <t>I think tables should be it's own category or mabye with site amenities if thats kept</t>
  </si>
  <si>
    <t>Tactile Warning Strips</t>
  </si>
  <si>
    <t>Urns</t>
  </si>
  <si>
    <t>seems right</t>
  </si>
  <si>
    <t>Wall Caps</t>
  </si>
  <si>
    <t>Merge with Walls</t>
  </si>
  <si>
    <t>Water Table</t>
  </si>
  <si>
    <t>sw</t>
  </si>
  <si>
    <t>Window Surrounds</t>
  </si>
  <si>
    <t>Merge to new product called "Windows"</t>
  </si>
  <si>
    <t>Fountains</t>
  </si>
  <si>
    <t>Walls</t>
  </si>
  <si>
    <t>Windows</t>
  </si>
  <si>
    <t>Domes and Cupolas</t>
  </si>
  <si>
    <t>File Formats</t>
  </si>
  <si>
    <t>GFRC Specifications</t>
  </si>
  <si>
    <t>docx, pdf</t>
  </si>
  <si>
    <t>At least provide docx, maybe rtf, in addition to PDF. We want to keep it easy for potential customers to be able to modify our spec sheets to fit their project.</t>
  </si>
  <si>
    <t>GFRP Specifications</t>
  </si>
  <si>
    <t>GFRG Specifications</t>
  </si>
  <si>
    <t>GFRS Specifications</t>
  </si>
  <si>
    <t>Cast Stone Specifications</t>
  </si>
  <si>
    <t>GFRC Balustrade Specifications</t>
  </si>
  <si>
    <t>GFRC Benches Specifications</t>
  </si>
  <si>
    <t>GFRC Bollard Specifications</t>
  </si>
  <si>
    <t>GFRC Column Specifications</t>
  </si>
  <si>
    <t>GFRC Domes and Cupolas Specifications</t>
  </si>
  <si>
    <t>GFRC Fountain Specifications</t>
  </si>
  <si>
    <t>GFRC Mantel Specifications</t>
  </si>
  <si>
    <t>GFRC Medallions Specifications</t>
  </si>
  <si>
    <t>GFRC Planter Specifications</t>
  </si>
  <si>
    <t>GFRC Roof Overlay Specifications</t>
  </si>
  <si>
    <t>GFRC Sign Specifications</t>
  </si>
  <si>
    <t>GFRC Table Specifications</t>
  </si>
  <si>
    <t>GFRC Trash Receptacle Specifications</t>
  </si>
  <si>
    <t>x</t>
  </si>
  <si>
    <t>xx</t>
  </si>
  <si>
    <t>FAQs page</t>
  </si>
  <si>
    <t>Download Guidebook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</si>
</sst>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sz val="10"/>
      <color theme="1"/>
      <name val="Arial"/>
    </font>
    <font>
      <b/>
      <sz val="10"/>
      <color rgb="FFFFFFFF"/>
      <name val="Arial"/>
    </font>
    <font>
      <u/>
      <sz val="10"/>
      <color rgb="FF0000FF"/>
      <name val="Arial"/>
    </font>
    <font>
      <b/>
      <u/>
      <sz val="10"/>
      <color rgb="FF0000FF"/>
      <name val="Roboto Mono"/>
    </font>
    <font>
      <b/>
      <sz val="10"/>
      <color theme="1"/>
      <name val="Roboto Mono"/>
    </font>
    <font>
      <u/>
      <sz val="9"/>
      <color rgb="FF3A80CD"/>
      <name val="Inherit"/>
    </font>
    <font>
      <b/>
      <sz val="10"/>
      <color theme="1"/>
      <name val="Arial"/>
    </font>
    <font>
      <strike/>
      <sz val="10"/>
      <color theme="1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sz val="10"/>
      <color rgb="FF000000"/>
      <name val="Arial"/>
    </font>
    <font>
      <u/>
      <sz val="10"/>
      <color rgb="FF0000FF"/>
      <name val="Arial"/>
    </font>
    <font>
      <sz val="12"/>
      <color rgb="FF000000"/>
      <name val="Helvetica Neue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0" borderId="0" xfId="0" applyFont="1" applyAlignment="1"/>
    <xf numFmtId="0" fontId="4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8" fillId="3" borderId="0" xfId="0" applyFont="1" applyFill="1"/>
    <xf numFmtId="0" fontId="9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1" fillId="4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/>
    <xf numFmtId="0" fontId="1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rombergarchitectural.com/products/columns/types/greek-corinthian" TargetMode="External"/><Relationship Id="rId671" Type="http://schemas.openxmlformats.org/officeDocument/2006/relationships/hyperlink" Target="http://www.strombergarchitectural.com/gfrc-roofoverlay-specs" TargetMode="External"/><Relationship Id="rId21" Type="http://schemas.openxmlformats.org/officeDocument/2006/relationships/hyperlink" Target="https://www.strombergarchitectural.com/materials/gfrc" TargetMode="External"/><Relationship Id="rId324" Type="http://schemas.openxmlformats.org/officeDocument/2006/relationships/hyperlink" Target="https://www.strombergarchitectural.com/products/sculpture/usage/custom-projects" TargetMode="External"/><Relationship Id="rId531" Type="http://schemas.openxmlformats.org/officeDocument/2006/relationships/hyperlink" Target="https://www.strombergarchitectural.com/projects/university-of-utah" TargetMode="External"/><Relationship Id="rId629" Type="http://schemas.openxmlformats.org/officeDocument/2006/relationships/hyperlink" Target="https://www.strombergarchitectural.com/specs_files/gfrc_trash_receptacles_specs.rtf" TargetMode="External"/><Relationship Id="rId170" Type="http://schemas.openxmlformats.org/officeDocument/2006/relationships/hyperlink" Target="https://www.strombergarchitectural.com/products/entryways" TargetMode="External"/><Relationship Id="rId268" Type="http://schemas.openxmlformats.org/officeDocument/2006/relationships/hyperlink" Target="https://www.strombergarchitectural.com/products/medallions" TargetMode="External"/><Relationship Id="rId475" Type="http://schemas.openxmlformats.org/officeDocument/2006/relationships/hyperlink" Target="https://www.strombergarchitectural.com/projects/opryland--florida" TargetMode="External"/><Relationship Id="rId682" Type="http://schemas.openxmlformats.org/officeDocument/2006/relationships/hyperlink" Target="http://www.strombergarchitectural.com/gfrpspecifications" TargetMode="External"/><Relationship Id="rId32" Type="http://schemas.openxmlformats.org/officeDocument/2006/relationships/hyperlink" Target="https://www.strombergarchitectural.com/materials/gfrs" TargetMode="External"/><Relationship Id="rId128" Type="http://schemas.openxmlformats.org/officeDocument/2006/relationships/hyperlink" Target="https://www.strombergarchitectural.com/products/cornice/types/exterior-cornice" TargetMode="External"/><Relationship Id="rId335" Type="http://schemas.openxmlformats.org/officeDocument/2006/relationships/hyperlink" Target="https://www.strombergarchitectural.com/products/signage" TargetMode="External"/><Relationship Id="rId542" Type="http://schemas.openxmlformats.org/officeDocument/2006/relationships/hyperlink" Target="https://www.strombergarchitectural.com/sitemap" TargetMode="External"/><Relationship Id="rId181" Type="http://schemas.openxmlformats.org/officeDocument/2006/relationships/hyperlink" Target="https://www.strombergarchitectural.com/products/entryways/usage/church---ecclesiastical-entryways" TargetMode="External"/><Relationship Id="rId402" Type="http://schemas.openxmlformats.org/officeDocument/2006/relationships/hyperlink" Target="https://www.strombergarchitectural.com/projects/custer-methodist" TargetMode="External"/><Relationship Id="rId279" Type="http://schemas.openxmlformats.org/officeDocument/2006/relationships/hyperlink" Target="https://www.strombergarchitectural.com/products/pier-caps" TargetMode="External"/><Relationship Id="rId486" Type="http://schemas.openxmlformats.org/officeDocument/2006/relationships/hyperlink" Target="https://www.strombergarchitectural.com/projects/paris-cancer-center" TargetMode="External"/><Relationship Id="rId43" Type="http://schemas.openxmlformats.org/officeDocument/2006/relationships/hyperlink" Target="https://www.strombergarchitectural.com/materials/stoneply-leed" TargetMode="External"/><Relationship Id="rId139" Type="http://schemas.openxmlformats.org/officeDocument/2006/relationships/hyperlink" Target="https://www.strombergarchitectural.com/products/cornice/usage/hospitality-cornices" TargetMode="External"/><Relationship Id="rId346" Type="http://schemas.openxmlformats.org/officeDocument/2006/relationships/hyperlink" Target="https://www.strombergarchitectural.com/products/watertable" TargetMode="External"/><Relationship Id="rId553" Type="http://schemas.openxmlformats.org/officeDocument/2006/relationships/hyperlink" Target="https://www.strombergarchitectural.com/specs_files/GFRC.doc" TargetMode="External"/><Relationship Id="rId192" Type="http://schemas.openxmlformats.org/officeDocument/2006/relationships/hyperlink" Target="https://www.strombergarchitectural.com/products/finials" TargetMode="External"/><Relationship Id="rId206" Type="http://schemas.openxmlformats.org/officeDocument/2006/relationships/hyperlink" Target="https://www.strombergarchitectural.com/products/finials/usage/government-finials" TargetMode="External"/><Relationship Id="rId413" Type="http://schemas.openxmlformats.org/officeDocument/2006/relationships/hyperlink" Target="https://www.strombergarchitectural.com/projects/ecc" TargetMode="External"/><Relationship Id="rId497" Type="http://schemas.openxmlformats.org/officeDocument/2006/relationships/hyperlink" Target="https://www.strombergarchitectural.com/projects/residential" TargetMode="External"/><Relationship Id="rId620" Type="http://schemas.openxmlformats.org/officeDocument/2006/relationships/hyperlink" Target="https://www.strombergarchitectural.com/specs_files/gfrc_tables_specs.pdf" TargetMode="External"/><Relationship Id="rId357" Type="http://schemas.openxmlformats.org/officeDocument/2006/relationships/hyperlink" Target="https://www.strombergarchitectural.com/projects/ameristar-casino" TargetMode="External"/><Relationship Id="rId54" Type="http://schemas.openxmlformats.org/officeDocument/2006/relationships/hyperlink" Target="https://www.strombergarchitectural.com/products/balustrade/materials/gfrp-balustrade" TargetMode="External"/><Relationship Id="rId217" Type="http://schemas.openxmlformats.org/officeDocument/2006/relationships/hyperlink" Target="https://www.strombergarchitectural.com/products/fireplaces/materials/cast-stone-fireplaces" TargetMode="External"/><Relationship Id="rId564" Type="http://schemas.openxmlformats.org/officeDocument/2006/relationships/hyperlink" Target="https://www.strombergarchitectural.com/specs_files/gfrc_benches_specs.doc" TargetMode="External"/><Relationship Id="rId424" Type="http://schemas.openxmlformats.org/officeDocument/2006/relationships/hyperlink" Target="https://www.strombergarchitectural.com/projects/gazebo-of-light" TargetMode="External"/><Relationship Id="rId631" Type="http://schemas.openxmlformats.org/officeDocument/2006/relationships/hyperlink" Target="https://www.strombergarchitectural.com/specs_files/GFRG.doc" TargetMode="External"/><Relationship Id="rId270" Type="http://schemas.openxmlformats.org/officeDocument/2006/relationships/hyperlink" Target="https://www.strombergarchitectural.com/products/molding" TargetMode="External"/><Relationship Id="rId65" Type="http://schemas.openxmlformats.org/officeDocument/2006/relationships/hyperlink" Target="https://www.strombergarchitectural.com/products/barrel-vaulting/materials/gfrg-barrel-vaulting" TargetMode="External"/><Relationship Id="rId130" Type="http://schemas.openxmlformats.org/officeDocument/2006/relationships/hyperlink" Target="https://www.strombergarchitectural.com/products/cornice/types/interior-cornice" TargetMode="External"/><Relationship Id="rId368" Type="http://schemas.openxmlformats.org/officeDocument/2006/relationships/hyperlink" Target="https://www.strombergarchitectural.com/projects/ave-maria" TargetMode="External"/><Relationship Id="rId575" Type="http://schemas.openxmlformats.org/officeDocument/2006/relationships/hyperlink" Target="https://www.strombergarchitectural.com/specs_files/gfrc_bollards_specs.rtf" TargetMode="External"/><Relationship Id="rId228" Type="http://schemas.openxmlformats.org/officeDocument/2006/relationships/hyperlink" Target="https://www.strombergarchitectural.com/products/fireplaces/usage/custom-fireplaces" TargetMode="External"/><Relationship Id="rId435" Type="http://schemas.openxmlformats.org/officeDocument/2006/relationships/hyperlink" Target="https://www.strombergarchitectural.com/projects/hershey-store" TargetMode="External"/><Relationship Id="rId642" Type="http://schemas.openxmlformats.org/officeDocument/2006/relationships/hyperlink" Target="https://www.strombergarchitectural.com/specs_files/GFRS.doc" TargetMode="External"/><Relationship Id="rId281" Type="http://schemas.openxmlformats.org/officeDocument/2006/relationships/hyperlink" Target="https://www.strombergarchitectural.com/products/piers" TargetMode="External"/><Relationship Id="rId502" Type="http://schemas.openxmlformats.org/officeDocument/2006/relationships/hyperlink" Target="https://www.strombergarchitectural.com/projects/schenectady-city-hall" TargetMode="External"/><Relationship Id="rId76" Type="http://schemas.openxmlformats.org/officeDocument/2006/relationships/hyperlink" Target="https://www.strombergarchitectural.com/products/barrel-vaulting/usage/hospitality-barrel-vaulting" TargetMode="External"/><Relationship Id="rId141" Type="http://schemas.openxmlformats.org/officeDocument/2006/relationships/hyperlink" Target="https://www.strombergarchitectural.com/products/cornice/usage/renovation-cornice" TargetMode="External"/><Relationship Id="rId379" Type="http://schemas.openxmlformats.org/officeDocument/2006/relationships/hyperlink" Target="https://www.strombergarchitectural.com/projects/castle-pines" TargetMode="External"/><Relationship Id="rId586" Type="http://schemas.openxmlformats.org/officeDocument/2006/relationships/hyperlink" Target="https://www.strombergarchitectural.com/specs_files/gfrc_domescupolas_specs.rtf" TargetMode="External"/><Relationship Id="rId7" Type="http://schemas.openxmlformats.org/officeDocument/2006/relationships/hyperlink" Target="https://www.strombergarchitectural.com/contact" TargetMode="External"/><Relationship Id="rId239" Type="http://schemas.openxmlformats.org/officeDocument/2006/relationships/hyperlink" Target="https://www.strombergarchitectural.com/products/fountain-pools" TargetMode="External"/><Relationship Id="rId446" Type="http://schemas.openxmlformats.org/officeDocument/2006/relationships/hyperlink" Target="https://www.strombergarchitectural.com/projects/j--murrey-atkins-library" TargetMode="External"/><Relationship Id="rId653" Type="http://schemas.openxmlformats.org/officeDocument/2006/relationships/hyperlink" Target="http://www.strombergarchitectural.com/contact" TargetMode="External"/><Relationship Id="rId292" Type="http://schemas.openxmlformats.org/officeDocument/2006/relationships/hyperlink" Target="https://www.strombergarchitectural.com/products/sculpture/materials/cast-stone-sculpture" TargetMode="External"/><Relationship Id="rId306" Type="http://schemas.openxmlformats.org/officeDocument/2006/relationships/hyperlink" Target="https://www.strombergarchitectural.com/products/sculpture/types/animal---wildlife" TargetMode="External"/><Relationship Id="rId87" Type="http://schemas.openxmlformats.org/officeDocument/2006/relationships/hyperlink" Target="https://www.strombergarchitectural.com/products/bas-relief/types/classical-bas-relief" TargetMode="External"/><Relationship Id="rId513" Type="http://schemas.openxmlformats.org/officeDocument/2006/relationships/hyperlink" Target="https://www.strombergarchitectural.com/projects/st--anthony" TargetMode="External"/><Relationship Id="rId597" Type="http://schemas.openxmlformats.org/officeDocument/2006/relationships/hyperlink" Target="https://www.strombergarchitectural.com/specs_files/gfrc_mantles_specs.pdf" TargetMode="External"/><Relationship Id="rId152" Type="http://schemas.openxmlformats.org/officeDocument/2006/relationships/hyperlink" Target="https://www.strombergarchitectural.com/products/domes/materials/gfrp--glass-fiber-reinforced-polymer--domes" TargetMode="External"/><Relationship Id="rId457" Type="http://schemas.openxmlformats.org/officeDocument/2006/relationships/hyperlink" Target="https://www.strombergarchitectural.com/projects/marriot" TargetMode="External"/><Relationship Id="rId664" Type="http://schemas.openxmlformats.org/officeDocument/2006/relationships/hyperlink" Target="http://www.strombergarchitectural.com/gfrc-fountain-specs" TargetMode="External"/><Relationship Id="rId14" Type="http://schemas.openxmlformats.org/officeDocument/2006/relationships/hyperlink" Target="https://www.strombergarchitectural.com/materials" TargetMode="External"/><Relationship Id="rId317" Type="http://schemas.openxmlformats.org/officeDocument/2006/relationships/hyperlink" Target="https://www.strombergarchitectural.com/products/sculpture/types/monumental" TargetMode="External"/><Relationship Id="rId524" Type="http://schemas.openxmlformats.org/officeDocument/2006/relationships/hyperlink" Target="https://www.strombergarchitectural.com/projects/texas-women-s-university" TargetMode="External"/><Relationship Id="rId98" Type="http://schemas.openxmlformats.org/officeDocument/2006/relationships/hyperlink" Target="https://www.strombergarchitectural.com/products/bas-relief/usage/renovation---restoration-bas-relief" TargetMode="External"/><Relationship Id="rId163" Type="http://schemas.openxmlformats.org/officeDocument/2006/relationships/hyperlink" Target="https://www.strombergarchitectural.com/products/domes/types/onion--bulbous--domes" TargetMode="External"/><Relationship Id="rId370" Type="http://schemas.openxmlformats.org/officeDocument/2006/relationships/hyperlink" Target="https://www.strombergarchitectural.com/projects/cabelas" TargetMode="External"/><Relationship Id="rId230" Type="http://schemas.openxmlformats.org/officeDocument/2006/relationships/hyperlink" Target="https://www.strombergarchitectural.com/products/fireplaces/usage/government-fireplaces" TargetMode="External"/><Relationship Id="rId468" Type="http://schemas.openxmlformats.org/officeDocument/2006/relationships/hyperlink" Target="https://www.strombergarchitectural.com/projects/old-dominion-university" TargetMode="External"/><Relationship Id="rId675" Type="http://schemas.openxmlformats.org/officeDocument/2006/relationships/hyperlink" Target="http://www.strombergarchitectural.com/gfrcspecifications" TargetMode="External"/><Relationship Id="rId25" Type="http://schemas.openxmlformats.org/officeDocument/2006/relationships/hyperlink" Target="https://www.strombergarchitectural.com/materials/gfrg" TargetMode="External"/><Relationship Id="rId328" Type="http://schemas.openxmlformats.org/officeDocument/2006/relationships/hyperlink" Target="https://www.strombergarchitectural.com/products/sculpture/usage/hospitality-projects" TargetMode="External"/><Relationship Id="rId535" Type="http://schemas.openxmlformats.org/officeDocument/2006/relationships/hyperlink" Target="https://www.strombergarchitectural.com/projects/youngstown" TargetMode="External"/><Relationship Id="rId174" Type="http://schemas.openxmlformats.org/officeDocument/2006/relationships/hyperlink" Target="https://www.strombergarchitectural.com/products/entryways/materials/gfrp-entryways" TargetMode="External"/><Relationship Id="rId381" Type="http://schemas.openxmlformats.org/officeDocument/2006/relationships/hyperlink" Target="https://www.strombergarchitectural.com/projects/cheesecake-factory" TargetMode="External"/><Relationship Id="rId602" Type="http://schemas.openxmlformats.org/officeDocument/2006/relationships/hyperlink" Target="https://www.strombergarchitectural.com/specs_files/gfrc_planters_specs.pdf" TargetMode="External"/><Relationship Id="rId241" Type="http://schemas.openxmlformats.org/officeDocument/2006/relationships/hyperlink" Target="https://www.strombergarchitectural.com/products/fountains-and-rings" TargetMode="External"/><Relationship Id="rId479" Type="http://schemas.openxmlformats.org/officeDocument/2006/relationships/hyperlink" Target="https://www.strombergarchitectural.com/projects/orange-county-courthouse" TargetMode="External"/><Relationship Id="rId686" Type="http://schemas.openxmlformats.org/officeDocument/2006/relationships/hyperlink" Target="http://www.strombergarchitectural.com/winstar-casino-expansion" TargetMode="External"/><Relationship Id="rId36" Type="http://schemas.openxmlformats.org/officeDocument/2006/relationships/hyperlink" Target="https://www.strombergarchitectural.com/materials/interior-cast-stone" TargetMode="External"/><Relationship Id="rId339" Type="http://schemas.openxmlformats.org/officeDocument/2006/relationships/hyperlink" Target="https://www.strombergarchitectural.com/products/staircases" TargetMode="External"/><Relationship Id="rId546" Type="http://schemas.openxmlformats.org/officeDocument/2006/relationships/hyperlink" Target="https://www.strombergarchitectural.com/specs_files/CastStone.doc" TargetMode="External"/><Relationship Id="rId101" Type="http://schemas.openxmlformats.org/officeDocument/2006/relationships/hyperlink" Target="https://www.strombergarchitectural.com/products/benches" TargetMode="External"/><Relationship Id="rId185" Type="http://schemas.openxmlformats.org/officeDocument/2006/relationships/hyperlink" Target="https://www.strombergarchitectural.com/products/entryways/usage/government-entryways" TargetMode="External"/><Relationship Id="rId406" Type="http://schemas.openxmlformats.org/officeDocument/2006/relationships/hyperlink" Target="https://www.strombergarchitectural.com/projects/darden" TargetMode="External"/><Relationship Id="rId392" Type="http://schemas.openxmlformats.org/officeDocument/2006/relationships/hyperlink" Target="https://www.strombergarchitectural.com/projects/coleman-coliseum" TargetMode="External"/><Relationship Id="rId613" Type="http://schemas.openxmlformats.org/officeDocument/2006/relationships/hyperlink" Target="https://www.strombergarchitectural.com/specs_files/gfrc_signs_specs.doc" TargetMode="External"/><Relationship Id="rId252" Type="http://schemas.openxmlformats.org/officeDocument/2006/relationships/hyperlink" Target="https://www.strombergarchitectural.com/products/fountains-and-rings/materials/granite-fountains" TargetMode="External"/><Relationship Id="rId47" Type="http://schemas.openxmlformats.org/officeDocument/2006/relationships/hyperlink" Target="https://www.strombergarchitectural.com/products" TargetMode="External"/><Relationship Id="rId112" Type="http://schemas.openxmlformats.org/officeDocument/2006/relationships/hyperlink" Target="https://www.strombergarchitectural.com/products/columns" TargetMode="External"/><Relationship Id="rId557" Type="http://schemas.openxmlformats.org/officeDocument/2006/relationships/hyperlink" Target="https://www.strombergarchitectural.com/specs_files/GFRC.rtf" TargetMode="External"/><Relationship Id="rId196" Type="http://schemas.openxmlformats.org/officeDocument/2006/relationships/hyperlink" Target="https://www.strombergarchitectural.com/products/finials/materials/gfrp-finials" TargetMode="External"/><Relationship Id="rId417" Type="http://schemas.openxmlformats.org/officeDocument/2006/relationships/hyperlink" Target="https://www.strombergarchitectural.com/projects/federal-reserve-bank" TargetMode="External"/><Relationship Id="rId624" Type="http://schemas.openxmlformats.org/officeDocument/2006/relationships/hyperlink" Target="https://www.strombergarchitectural.com/specs_files/gfrc_trash_receptacles_specs.doc" TargetMode="External"/><Relationship Id="rId263" Type="http://schemas.openxmlformats.org/officeDocument/2006/relationships/hyperlink" Target="https://www.strombergarchitectural.com/products/jackarches" TargetMode="External"/><Relationship Id="rId470" Type="http://schemas.openxmlformats.org/officeDocument/2006/relationships/hyperlink" Target="https://www.strombergarchitectural.com/projects/old-parkland-hospital" TargetMode="External"/><Relationship Id="rId58" Type="http://schemas.openxmlformats.org/officeDocument/2006/relationships/hyperlink" Target="https://www.strombergarchitectural.com/products/barrel-vaulting" TargetMode="External"/><Relationship Id="rId123" Type="http://schemas.openxmlformats.org/officeDocument/2006/relationships/hyperlink" Target="https://www.strombergarchitectural.com/products/cornice" TargetMode="External"/><Relationship Id="rId330" Type="http://schemas.openxmlformats.org/officeDocument/2006/relationships/hyperlink" Target="https://www.strombergarchitectural.com/products/sculpture/usage/renovation---restoration-projects" TargetMode="External"/><Relationship Id="rId568" Type="http://schemas.openxmlformats.org/officeDocument/2006/relationships/hyperlink" Target="https://www.strombergarchitectural.com/specs_files/gfrc_benches_specs.rtf" TargetMode="External"/><Relationship Id="rId428" Type="http://schemas.openxmlformats.org/officeDocument/2006/relationships/hyperlink" Target="https://www.strombergarchitectural.com/projects/gonzales-county-courthouse" TargetMode="External"/><Relationship Id="rId635" Type="http://schemas.openxmlformats.org/officeDocument/2006/relationships/hyperlink" Target="https://www.strombergarchitectural.com/specs_files/GFRG.rtf" TargetMode="External"/><Relationship Id="rId274" Type="http://schemas.openxmlformats.org/officeDocument/2006/relationships/hyperlink" Target="https://www.strombergarchitectural.com/products/pedestals" TargetMode="External"/><Relationship Id="rId481" Type="http://schemas.openxmlformats.org/officeDocument/2006/relationships/hyperlink" Target="https://www.strombergarchitectural.com/projects/orleans-casino" TargetMode="External"/><Relationship Id="rId69" Type="http://schemas.openxmlformats.org/officeDocument/2006/relationships/hyperlink" Target="https://www.strombergarchitectural.com/products/barrel-vaulting/materials/gfrs-barrel-vaulting" TargetMode="External"/><Relationship Id="rId134" Type="http://schemas.openxmlformats.org/officeDocument/2006/relationships/hyperlink" Target="https://www.strombergarchitectural.com/products/cornice/usage/custom-cornice" TargetMode="External"/><Relationship Id="rId579" Type="http://schemas.openxmlformats.org/officeDocument/2006/relationships/hyperlink" Target="https://www.strombergarchitectural.com/specs_files/gfrc_columns_specs.pdf" TargetMode="External"/><Relationship Id="rId341" Type="http://schemas.openxmlformats.org/officeDocument/2006/relationships/hyperlink" Target="https://www.strombergarchitectural.com/products/tables" TargetMode="External"/><Relationship Id="rId439" Type="http://schemas.openxmlformats.org/officeDocument/2006/relationships/hyperlink" Target="https://www.strombergarchitectural.com/projects/houston-airport" TargetMode="External"/><Relationship Id="rId646" Type="http://schemas.openxmlformats.org/officeDocument/2006/relationships/hyperlink" Target="https://www.strombergarchitectural.com/specs_files/GFRS.rtf" TargetMode="External"/><Relationship Id="rId201" Type="http://schemas.openxmlformats.org/officeDocument/2006/relationships/hyperlink" Target="https://www.strombergarchitectural.com/products/finials/types/exterior-finials" TargetMode="External"/><Relationship Id="rId285" Type="http://schemas.openxmlformats.org/officeDocument/2006/relationships/hyperlink" Target="https://www.strombergarchitectural.com/products/plinths" TargetMode="External"/><Relationship Id="rId506" Type="http://schemas.openxmlformats.org/officeDocument/2006/relationships/hyperlink" Target="https://www.strombergarchitectural.com/projects/southlands" TargetMode="External"/><Relationship Id="rId492" Type="http://schemas.openxmlformats.org/officeDocument/2006/relationships/hyperlink" Target="https://www.strombergarchitectural.com/projects/prettyman-courthouse" TargetMode="External"/><Relationship Id="rId145" Type="http://schemas.openxmlformats.org/officeDocument/2006/relationships/hyperlink" Target="https://www.strombergarchitectural.com/products/cupolas" TargetMode="External"/><Relationship Id="rId352" Type="http://schemas.openxmlformats.org/officeDocument/2006/relationships/hyperlink" Target="https://www.strombergarchitectural.com/projects/1st-bank---trust" TargetMode="External"/><Relationship Id="rId212" Type="http://schemas.openxmlformats.org/officeDocument/2006/relationships/hyperlink" Target="https://www.strombergarchitectural.com/products/finials/usage/residential-finials" TargetMode="External"/><Relationship Id="rId254" Type="http://schemas.openxmlformats.org/officeDocument/2006/relationships/hyperlink" Target="https://www.strombergarchitectural.com/products/fountains-and-rings/types/custom-fountains" TargetMode="External"/><Relationship Id="rId657" Type="http://schemas.openxmlformats.org/officeDocument/2006/relationships/hyperlink" Target="http://www.strombergarchitectural.com/gfrc-benches-specs" TargetMode="External"/><Relationship Id="rId49" Type="http://schemas.openxmlformats.org/officeDocument/2006/relationships/hyperlink" Target="https://www.strombergarchitectural.com/products/animals" TargetMode="External"/><Relationship Id="rId114" Type="http://schemas.openxmlformats.org/officeDocument/2006/relationships/hyperlink" Target="https://www.strombergarchitectural.com/products/columns/types/composite" TargetMode="External"/><Relationship Id="rId296" Type="http://schemas.openxmlformats.org/officeDocument/2006/relationships/hyperlink" Target="https://www.strombergarchitectural.com/products/sculpture/materials/gfrg-sculpture" TargetMode="External"/><Relationship Id="rId461" Type="http://schemas.openxmlformats.org/officeDocument/2006/relationships/hyperlink" Target="https://www.strombergarchitectural.com/projects/mgm-grand" TargetMode="External"/><Relationship Id="rId517" Type="http://schemas.openxmlformats.org/officeDocument/2006/relationships/hyperlink" Target="https://www.strombergarchitectural.com/projects/st--johns" TargetMode="External"/><Relationship Id="rId559" Type="http://schemas.openxmlformats.org/officeDocument/2006/relationships/hyperlink" Target="https://www.strombergarchitectural.com/specs_files/gfrc_balustrade_specs.doc" TargetMode="External"/><Relationship Id="rId60" Type="http://schemas.openxmlformats.org/officeDocument/2006/relationships/hyperlink" Target="https://www.strombergarchitectural.com/products/barrel-vaulting/materials/cast-stone-barrel-vaulting" TargetMode="External"/><Relationship Id="rId156" Type="http://schemas.openxmlformats.org/officeDocument/2006/relationships/hyperlink" Target="https://www.strombergarchitectural.com/products/domes/types/cupolas" TargetMode="External"/><Relationship Id="rId198" Type="http://schemas.openxmlformats.org/officeDocument/2006/relationships/hyperlink" Target="https://www.strombergarchitectural.com/products/finials/materials/gfrs-finials" TargetMode="External"/><Relationship Id="rId321" Type="http://schemas.openxmlformats.org/officeDocument/2006/relationships/hyperlink" Target="https://www.strombergarchitectural.com/products/sculpture/types/western" TargetMode="External"/><Relationship Id="rId363" Type="http://schemas.openxmlformats.org/officeDocument/2006/relationships/hyperlink" Target="https://www.strombergarchitectural.com/projects/atascocita-high-school" TargetMode="External"/><Relationship Id="rId419" Type="http://schemas.openxmlformats.org/officeDocument/2006/relationships/hyperlink" Target="https://www.strombergarchitectural.com/projects/fiesta-texas" TargetMode="External"/><Relationship Id="rId570" Type="http://schemas.openxmlformats.org/officeDocument/2006/relationships/hyperlink" Target="https://www.strombergarchitectural.com/specs_files/gfrc_bollards_specs.doc" TargetMode="External"/><Relationship Id="rId626" Type="http://schemas.openxmlformats.org/officeDocument/2006/relationships/hyperlink" Target="https://www.strombergarchitectural.com/specs_files/gfrc_trash_receptacles_specs.pdf" TargetMode="External"/><Relationship Id="rId223" Type="http://schemas.openxmlformats.org/officeDocument/2006/relationships/hyperlink" Target="https://www.strombergarchitectural.com/products/fireplaces/materials/granite-fireplaces" TargetMode="External"/><Relationship Id="rId430" Type="http://schemas.openxmlformats.org/officeDocument/2006/relationships/hyperlink" Target="https://www.strombergarchitectural.com/projects/greenville-sports-park" TargetMode="External"/><Relationship Id="rId668" Type="http://schemas.openxmlformats.org/officeDocument/2006/relationships/hyperlink" Target="http://www.strombergarchitectural.com/gfrc-planter-specs" TargetMode="External"/><Relationship Id="rId18" Type="http://schemas.openxmlformats.org/officeDocument/2006/relationships/hyperlink" Target="https://www.strombergarchitectural.com/materials/coral-and-fossil-stone" TargetMode="External"/><Relationship Id="rId265" Type="http://schemas.openxmlformats.org/officeDocument/2006/relationships/hyperlink" Target="https://www.strombergarchitectural.com/products/keystones" TargetMode="External"/><Relationship Id="rId472" Type="http://schemas.openxmlformats.org/officeDocument/2006/relationships/hyperlink" Target="https://www.strombergarchitectural.com/projects/one-morrocroft-centre" TargetMode="External"/><Relationship Id="rId528" Type="http://schemas.openxmlformats.org/officeDocument/2006/relationships/hyperlink" Target="https://www.strombergarchitectural.com/projects/the-pentagon" TargetMode="External"/><Relationship Id="rId125" Type="http://schemas.openxmlformats.org/officeDocument/2006/relationships/hyperlink" Target="https://www.strombergarchitectural.com/products/cornice/materials/gfrc-cornice" TargetMode="External"/><Relationship Id="rId167" Type="http://schemas.openxmlformats.org/officeDocument/2006/relationships/hyperlink" Target="https://www.strombergarchitectural.com/products/door-surrounds" TargetMode="External"/><Relationship Id="rId332" Type="http://schemas.openxmlformats.org/officeDocument/2006/relationships/hyperlink" Target="https://www.strombergarchitectural.com/products/sculpture/usage/residential-projects" TargetMode="External"/><Relationship Id="rId374" Type="http://schemas.openxmlformats.org/officeDocument/2006/relationships/hyperlink" Target="https://www.strombergarchitectural.com/projects/canyon-creek" TargetMode="External"/><Relationship Id="rId581" Type="http://schemas.openxmlformats.org/officeDocument/2006/relationships/hyperlink" Target="https://www.strombergarchitectural.com/specs_files/gfrc_columns_specs.rtf" TargetMode="External"/><Relationship Id="rId71" Type="http://schemas.openxmlformats.org/officeDocument/2006/relationships/hyperlink" Target="https://www.strombergarchitectural.com/products/barrel-vaulting/types/interior-barrel-vaulting" TargetMode="External"/><Relationship Id="rId234" Type="http://schemas.openxmlformats.org/officeDocument/2006/relationships/hyperlink" Target="https://www.strombergarchitectural.com/products/fireplaces/usage/renovation---restoration-fireplaces" TargetMode="External"/><Relationship Id="rId637" Type="http://schemas.openxmlformats.org/officeDocument/2006/relationships/hyperlink" Target="https://www.strombergarchitectural.com/specs_files/GFRP.doc" TargetMode="External"/><Relationship Id="rId679" Type="http://schemas.openxmlformats.org/officeDocument/2006/relationships/hyperlink" Target="http://www.strombergarchitectural.com/gfrc-trashreceptacle-specs" TargetMode="External"/><Relationship Id="rId2" Type="http://schemas.openxmlformats.org/officeDocument/2006/relationships/hyperlink" Target="https://www.strombergarchitectural.com/about" TargetMode="External"/><Relationship Id="rId29" Type="http://schemas.openxmlformats.org/officeDocument/2006/relationships/hyperlink" Target="https://www.strombergarchitectural.com/materials/gfrp" TargetMode="External"/><Relationship Id="rId276" Type="http://schemas.openxmlformats.org/officeDocument/2006/relationships/hyperlink" Target="https://www.strombergarchitectural.com/products/pergolas" TargetMode="External"/><Relationship Id="rId441" Type="http://schemas.openxmlformats.org/officeDocument/2006/relationships/hyperlink" Target="https://www.strombergarchitectural.com/projects/howard-baker-courthouse" TargetMode="External"/><Relationship Id="rId483" Type="http://schemas.openxmlformats.org/officeDocument/2006/relationships/hyperlink" Target="https://www.strombergarchitectural.com/projects/palmilla-resort" TargetMode="External"/><Relationship Id="rId539" Type="http://schemas.openxmlformats.org/officeDocument/2006/relationships/hyperlink" Target="https://www.strombergarchitectural.com/restoration-castiron" TargetMode="External"/><Relationship Id="rId40" Type="http://schemas.openxmlformats.org/officeDocument/2006/relationships/hyperlink" Target="https://www.strombergarchitectural.com/materials/stoneply" TargetMode="External"/><Relationship Id="rId136" Type="http://schemas.openxmlformats.org/officeDocument/2006/relationships/hyperlink" Target="https://www.strombergarchitectural.com/products/cornice/usage/government-cornices" TargetMode="External"/><Relationship Id="rId178" Type="http://schemas.openxmlformats.org/officeDocument/2006/relationships/hyperlink" Target="https://www.strombergarchitectural.com/products/entryways/types/exterior-entryways" TargetMode="External"/><Relationship Id="rId301" Type="http://schemas.openxmlformats.org/officeDocument/2006/relationships/hyperlink" Target="https://www.strombergarchitectural.com/products/sculpture/materials/gfrs-sculpture" TargetMode="External"/><Relationship Id="rId343" Type="http://schemas.openxmlformats.org/officeDocument/2006/relationships/hyperlink" Target="https://www.strombergarchitectural.com/products/urns" TargetMode="External"/><Relationship Id="rId550" Type="http://schemas.openxmlformats.org/officeDocument/2006/relationships/hyperlink" Target="https://www.strombergarchitectural.com/specs_files/CastStone.rtf" TargetMode="External"/><Relationship Id="rId82" Type="http://schemas.openxmlformats.org/officeDocument/2006/relationships/hyperlink" Target="https://www.strombergarchitectural.com/products/bases" TargetMode="External"/><Relationship Id="rId203" Type="http://schemas.openxmlformats.org/officeDocument/2006/relationships/hyperlink" Target="https://www.strombergarchitectural.com/products/finials/usage/church-finials" TargetMode="External"/><Relationship Id="rId385" Type="http://schemas.openxmlformats.org/officeDocument/2006/relationships/hyperlink" Target="https://www.strombergarchitectural.com/projects/children-s-hospital" TargetMode="External"/><Relationship Id="rId592" Type="http://schemas.openxmlformats.org/officeDocument/2006/relationships/hyperlink" Target="https://www.strombergarchitectural.com/specs_files/gfrc_fountains_specs.rtf" TargetMode="External"/><Relationship Id="rId606" Type="http://schemas.openxmlformats.org/officeDocument/2006/relationships/hyperlink" Target="https://www.strombergarchitectural.com/specs_files/gfrc_roofoverlays_specs.doc" TargetMode="External"/><Relationship Id="rId648" Type="http://schemas.openxmlformats.org/officeDocument/2006/relationships/hyperlink" Target="https://www.strombergarchitectural.com/terracotta-restoration" TargetMode="External"/><Relationship Id="rId245" Type="http://schemas.openxmlformats.org/officeDocument/2006/relationships/hyperlink" Target="https://www.strombergarchitectural.com/products/fountains-and-rings/materials/cast-stone-fountains" TargetMode="External"/><Relationship Id="rId287" Type="http://schemas.openxmlformats.org/officeDocument/2006/relationships/hyperlink" Target="https://www.strombergarchitectural.com/products/quoins" TargetMode="External"/><Relationship Id="rId410" Type="http://schemas.openxmlformats.org/officeDocument/2006/relationships/hyperlink" Target="https://www.strombergarchitectural.com/projects/eastridge-mall" TargetMode="External"/><Relationship Id="rId452" Type="http://schemas.openxmlformats.org/officeDocument/2006/relationships/hyperlink" Target="https://www.strombergarchitectural.com/projects/little-pine-lake" TargetMode="External"/><Relationship Id="rId494" Type="http://schemas.openxmlformats.org/officeDocument/2006/relationships/hyperlink" Target="https://www.strombergarchitectural.com/projects/r-e--berry" TargetMode="External"/><Relationship Id="rId508" Type="http://schemas.openxmlformats.org/officeDocument/2006/relationships/hyperlink" Target="https://www.strombergarchitectural.com/projects/south-riding-center" TargetMode="External"/><Relationship Id="rId105" Type="http://schemas.openxmlformats.org/officeDocument/2006/relationships/hyperlink" Target="https://www.strombergarchitectural.com/products/brackets" TargetMode="External"/><Relationship Id="rId147" Type="http://schemas.openxmlformats.org/officeDocument/2006/relationships/hyperlink" Target="https://www.strombergarchitectural.com/products/domes" TargetMode="External"/><Relationship Id="rId312" Type="http://schemas.openxmlformats.org/officeDocument/2006/relationships/hyperlink" Target="https://www.strombergarchitectural.com/products/sculpture/types/figurative---memorial" TargetMode="External"/><Relationship Id="rId354" Type="http://schemas.openxmlformats.org/officeDocument/2006/relationships/hyperlink" Target="https://www.strombergarchitectural.com/projects/750-e--pratt" TargetMode="External"/><Relationship Id="rId51" Type="http://schemas.openxmlformats.org/officeDocument/2006/relationships/hyperlink" Target="https://www.strombergarchitectural.com/products/balustrade" TargetMode="External"/><Relationship Id="rId93" Type="http://schemas.openxmlformats.org/officeDocument/2006/relationships/hyperlink" Target="https://www.strombergarchitectural.com/products/bas-relief/usage/church-bas-relief" TargetMode="External"/><Relationship Id="rId189" Type="http://schemas.openxmlformats.org/officeDocument/2006/relationships/hyperlink" Target="https://www.strombergarchitectural.com/products/entryways/usage/renovation---restoration-entryways" TargetMode="External"/><Relationship Id="rId396" Type="http://schemas.openxmlformats.org/officeDocument/2006/relationships/hyperlink" Target="https://www.strombergarchitectural.com/projects/commerce-bank" TargetMode="External"/><Relationship Id="rId561" Type="http://schemas.openxmlformats.org/officeDocument/2006/relationships/hyperlink" Target="https://www.strombergarchitectural.com/specs_files/gfrc_balustrade_specs.pdf" TargetMode="External"/><Relationship Id="rId617" Type="http://schemas.openxmlformats.org/officeDocument/2006/relationships/hyperlink" Target="https://www.strombergarchitectural.com/specs_files/gfrc_signs_specs.rtf" TargetMode="External"/><Relationship Id="rId659" Type="http://schemas.openxmlformats.org/officeDocument/2006/relationships/hyperlink" Target="http://www.strombergarchitectural.com/gfrc-bollard-specs" TargetMode="External"/><Relationship Id="rId214" Type="http://schemas.openxmlformats.org/officeDocument/2006/relationships/hyperlink" Target="https://www.strombergarchitectural.com/products/fireplaces" TargetMode="External"/><Relationship Id="rId256" Type="http://schemas.openxmlformats.org/officeDocument/2006/relationships/hyperlink" Target="https://www.strombergarchitectural.com/products/fountains-and-rings/types/waterfall-fountains" TargetMode="External"/><Relationship Id="rId298" Type="http://schemas.openxmlformats.org/officeDocument/2006/relationships/hyperlink" Target="https://www.strombergarchitectural.com/products/sculpture/materials/gfrp-sculpture" TargetMode="External"/><Relationship Id="rId421" Type="http://schemas.openxmlformats.org/officeDocument/2006/relationships/hyperlink" Target="https://www.strombergarchitectural.com/projects/first-presbyterian-church" TargetMode="External"/><Relationship Id="rId463" Type="http://schemas.openxmlformats.org/officeDocument/2006/relationships/hyperlink" Target="https://www.strombergarchitectural.com/projects/newport-news-police" TargetMode="External"/><Relationship Id="rId519" Type="http://schemas.openxmlformats.org/officeDocument/2006/relationships/hyperlink" Target="https://www.strombergarchitectural.com/projects/st--michael" TargetMode="External"/><Relationship Id="rId670" Type="http://schemas.openxmlformats.org/officeDocument/2006/relationships/hyperlink" Target="http://www.strombergarchitectural.com/gfrc-roofoverlay-specs" TargetMode="External"/><Relationship Id="rId116" Type="http://schemas.openxmlformats.org/officeDocument/2006/relationships/hyperlink" Target="https://www.strombergarchitectural.com/products/columns/types/greek-corinthian" TargetMode="External"/><Relationship Id="rId158" Type="http://schemas.openxmlformats.org/officeDocument/2006/relationships/hyperlink" Target="https://www.strombergarchitectural.com/products/domes/types/exterior-domes" TargetMode="External"/><Relationship Id="rId323" Type="http://schemas.openxmlformats.org/officeDocument/2006/relationships/hyperlink" Target="https://www.strombergarchitectural.com/products/sculpture/usage/church---ecclesiastical-projects" TargetMode="External"/><Relationship Id="rId530" Type="http://schemas.openxmlformats.org/officeDocument/2006/relationships/hyperlink" Target="https://www.strombergarchitectural.com/projects/university-of-utah" TargetMode="External"/><Relationship Id="rId20" Type="http://schemas.openxmlformats.org/officeDocument/2006/relationships/hyperlink" Target="https://www.strombergarchitectural.com/materials/gfrc" TargetMode="External"/><Relationship Id="rId62" Type="http://schemas.openxmlformats.org/officeDocument/2006/relationships/hyperlink" Target="https://www.strombergarchitectural.com/products/barrel-vaulting/materials/gfrc-barrel-vaulting" TargetMode="External"/><Relationship Id="rId365" Type="http://schemas.openxmlformats.org/officeDocument/2006/relationships/hyperlink" Target="https://www.strombergarchitectural.com/projects/atlantis-resort" TargetMode="External"/><Relationship Id="rId572" Type="http://schemas.openxmlformats.org/officeDocument/2006/relationships/hyperlink" Target="https://www.strombergarchitectural.com/specs_files/gfrc_bollards_specs.pdf" TargetMode="External"/><Relationship Id="rId628" Type="http://schemas.openxmlformats.org/officeDocument/2006/relationships/hyperlink" Target="https://www.strombergarchitectural.com/specs_files/gfrc_trash_receptacles_specs.rtf" TargetMode="External"/><Relationship Id="rId225" Type="http://schemas.openxmlformats.org/officeDocument/2006/relationships/hyperlink" Target="https://www.strombergarchitectural.com/products/fireplaces/materials/marble-fireplaces" TargetMode="External"/><Relationship Id="rId267" Type="http://schemas.openxmlformats.org/officeDocument/2006/relationships/hyperlink" Target="https://www.strombergarchitectural.com/products/lintels" TargetMode="External"/><Relationship Id="rId432" Type="http://schemas.openxmlformats.org/officeDocument/2006/relationships/hyperlink" Target="https://www.strombergarchitectural.com/projects/heidi-s-deli" TargetMode="External"/><Relationship Id="rId474" Type="http://schemas.openxmlformats.org/officeDocument/2006/relationships/hyperlink" Target="https://www.strombergarchitectural.com/projects/opryland--florida" TargetMode="External"/><Relationship Id="rId127" Type="http://schemas.openxmlformats.org/officeDocument/2006/relationships/hyperlink" Target="https://www.strombergarchitectural.com/products/cornice/materials/gfrp-cornice" TargetMode="External"/><Relationship Id="rId681" Type="http://schemas.openxmlformats.org/officeDocument/2006/relationships/hyperlink" Target="http://www.strombergarchitectural.com/gfrgspecifications" TargetMode="External"/><Relationship Id="rId31" Type="http://schemas.openxmlformats.org/officeDocument/2006/relationships/hyperlink" Target="https://www.strombergarchitectural.com/materials/gfrp-leed" TargetMode="External"/><Relationship Id="rId73" Type="http://schemas.openxmlformats.org/officeDocument/2006/relationships/hyperlink" Target="https://www.strombergarchitectural.com/products/barrel-vaulting/usage/church-barrel-vaulting" TargetMode="External"/><Relationship Id="rId169" Type="http://schemas.openxmlformats.org/officeDocument/2006/relationships/hyperlink" Target="https://www.strombergarchitectural.com/products/entablature" TargetMode="External"/><Relationship Id="rId334" Type="http://schemas.openxmlformats.org/officeDocument/2006/relationships/hyperlink" Target="https://www.strombergarchitectural.com/products/signage" TargetMode="External"/><Relationship Id="rId376" Type="http://schemas.openxmlformats.org/officeDocument/2006/relationships/hyperlink" Target="https://www.strombergarchitectural.com/projects/caramoor-arts" TargetMode="External"/><Relationship Id="rId541" Type="http://schemas.openxmlformats.org/officeDocument/2006/relationships/hyperlink" Target="https://www.strombergarchitectural.com/samples" TargetMode="External"/><Relationship Id="rId583" Type="http://schemas.openxmlformats.org/officeDocument/2006/relationships/hyperlink" Target="https://www.strombergarchitectural.com/specs_files/gfrc_domescupolas_specs.doc" TargetMode="External"/><Relationship Id="rId639" Type="http://schemas.openxmlformats.org/officeDocument/2006/relationships/hyperlink" Target="https://www.strombergarchitectural.com/specs_files/GFRP.pdf" TargetMode="External"/><Relationship Id="rId4" Type="http://schemas.openxmlformats.org/officeDocument/2006/relationships/hyperlink" Target="https://www.strombergarchitectural.com/cad" TargetMode="External"/><Relationship Id="rId180" Type="http://schemas.openxmlformats.org/officeDocument/2006/relationships/hyperlink" Target="https://www.strombergarchitectural.com/products/entryways/usage/church---ecclesiastical-entryways" TargetMode="External"/><Relationship Id="rId236" Type="http://schemas.openxmlformats.org/officeDocument/2006/relationships/hyperlink" Target="https://www.strombergarchitectural.com/products/fireplaces/usage/residential-fireplaces" TargetMode="External"/><Relationship Id="rId278" Type="http://schemas.openxmlformats.org/officeDocument/2006/relationships/hyperlink" Target="https://www.strombergarchitectural.com/products/pier-caps" TargetMode="External"/><Relationship Id="rId401" Type="http://schemas.openxmlformats.org/officeDocument/2006/relationships/hyperlink" Target="https://www.strombergarchitectural.com/projects/crescent-hotel" TargetMode="External"/><Relationship Id="rId443" Type="http://schemas.openxmlformats.org/officeDocument/2006/relationships/hyperlink" Target="https://www.strombergarchitectural.com/projects/isola-bella" TargetMode="External"/><Relationship Id="rId650" Type="http://schemas.openxmlformats.org/officeDocument/2006/relationships/hyperlink" Target="http://www.strombergarchitectural.com/caststonespecs" TargetMode="External"/><Relationship Id="rId303" Type="http://schemas.openxmlformats.org/officeDocument/2006/relationships/hyperlink" Target="https://www.strombergarchitectural.com/products/sculpture/materials/marble-sculpture" TargetMode="External"/><Relationship Id="rId485" Type="http://schemas.openxmlformats.org/officeDocument/2006/relationships/hyperlink" Target="https://www.strombergarchitectural.com/projects/pan-asia-bistro" TargetMode="External"/><Relationship Id="rId42" Type="http://schemas.openxmlformats.org/officeDocument/2006/relationships/hyperlink" Target="https://www.strombergarchitectural.com/materials/stoneply-leed" TargetMode="External"/><Relationship Id="rId84" Type="http://schemas.openxmlformats.org/officeDocument/2006/relationships/hyperlink" Target="https://www.strombergarchitectural.com/products/bas-relief" TargetMode="External"/><Relationship Id="rId138" Type="http://schemas.openxmlformats.org/officeDocument/2006/relationships/hyperlink" Target="https://www.strombergarchitectural.com/products/cornice/usage/hospitality-cornices" TargetMode="External"/><Relationship Id="rId345" Type="http://schemas.openxmlformats.org/officeDocument/2006/relationships/hyperlink" Target="https://www.strombergarchitectural.com/products/wall-caps" TargetMode="External"/><Relationship Id="rId387" Type="http://schemas.openxmlformats.org/officeDocument/2006/relationships/hyperlink" Target="https://www.strombergarchitectural.com/projects/claremont-inn" TargetMode="External"/><Relationship Id="rId510" Type="http://schemas.openxmlformats.org/officeDocument/2006/relationships/hyperlink" Target="https://www.strombergarchitectural.com/projects/spinnaker-bay" TargetMode="External"/><Relationship Id="rId552" Type="http://schemas.openxmlformats.org/officeDocument/2006/relationships/hyperlink" Target="https://www.strombergarchitectural.com/specs_files/GFRC.doc" TargetMode="External"/><Relationship Id="rId594" Type="http://schemas.openxmlformats.org/officeDocument/2006/relationships/hyperlink" Target="https://www.strombergarchitectural.com/specs_files/gfrc_mantles_specs.doc" TargetMode="External"/><Relationship Id="rId608" Type="http://schemas.openxmlformats.org/officeDocument/2006/relationships/hyperlink" Target="https://www.strombergarchitectural.com/specs_files/gfrc_roofoverlays_specs.pdf" TargetMode="External"/><Relationship Id="rId191" Type="http://schemas.openxmlformats.org/officeDocument/2006/relationships/hyperlink" Target="https://www.strombergarchitectural.com/products/entryways/usage/residential-entryways" TargetMode="External"/><Relationship Id="rId205" Type="http://schemas.openxmlformats.org/officeDocument/2006/relationships/hyperlink" Target="https://www.strombergarchitectural.com/products/finials/usage/custom-finials" TargetMode="External"/><Relationship Id="rId247" Type="http://schemas.openxmlformats.org/officeDocument/2006/relationships/hyperlink" Target="https://www.strombergarchitectural.com/products/fountains-and-rings/materials/gfrc-fountains" TargetMode="External"/><Relationship Id="rId412" Type="http://schemas.openxmlformats.org/officeDocument/2006/relationships/hyperlink" Target="https://www.strombergarchitectural.com/projects/ecc" TargetMode="External"/><Relationship Id="rId107" Type="http://schemas.openxmlformats.org/officeDocument/2006/relationships/hyperlink" Target="https://www.strombergarchitectural.com/products/cartouche" TargetMode="External"/><Relationship Id="rId289" Type="http://schemas.openxmlformats.org/officeDocument/2006/relationships/hyperlink" Target="https://www.strombergarchitectural.com/products/railing" TargetMode="External"/><Relationship Id="rId454" Type="http://schemas.openxmlformats.org/officeDocument/2006/relationships/hyperlink" Target="https://www.strombergarchitectural.com/projects/mamaronack-ave--school" TargetMode="External"/><Relationship Id="rId496" Type="http://schemas.openxmlformats.org/officeDocument/2006/relationships/hyperlink" Target="https://www.strombergarchitectural.com/projects/residential" TargetMode="External"/><Relationship Id="rId661" Type="http://schemas.openxmlformats.org/officeDocument/2006/relationships/hyperlink" Target="http://www.strombergarchitectural.com/gfrc-column-specs" TargetMode="External"/><Relationship Id="rId11" Type="http://schemas.openxmlformats.org/officeDocument/2006/relationships/hyperlink" Target="https://www.strombergarchitectural.com/files/GFRP_brochure.pdf" TargetMode="External"/><Relationship Id="rId53" Type="http://schemas.openxmlformats.org/officeDocument/2006/relationships/hyperlink" Target="https://www.strombergarchitectural.com/products/balustrade/materials/cast-stone-balustrade" TargetMode="External"/><Relationship Id="rId149" Type="http://schemas.openxmlformats.org/officeDocument/2006/relationships/hyperlink" Target="https://www.strombergarchitectural.com/products/domes/materials/gfrc--glass-fiber-reinforced-concrete--domes" TargetMode="External"/><Relationship Id="rId314" Type="http://schemas.openxmlformats.org/officeDocument/2006/relationships/hyperlink" Target="https://www.strombergarchitectural.com/products/sculpture/types/marine" TargetMode="External"/><Relationship Id="rId356" Type="http://schemas.openxmlformats.org/officeDocument/2006/relationships/hyperlink" Target="https://www.strombergarchitectural.com/projects/ameristar-casino" TargetMode="External"/><Relationship Id="rId398" Type="http://schemas.openxmlformats.org/officeDocument/2006/relationships/hyperlink" Target="https://www.strombergarchitectural.com/projects/coral-gables" TargetMode="External"/><Relationship Id="rId521" Type="http://schemas.openxmlformats.org/officeDocument/2006/relationships/hyperlink" Target="https://www.strombergarchitectural.com/projects/st--peter-s-church" TargetMode="External"/><Relationship Id="rId563" Type="http://schemas.openxmlformats.org/officeDocument/2006/relationships/hyperlink" Target="https://www.strombergarchitectural.com/specs_files/gfrc_balustrade_specs.rtf" TargetMode="External"/><Relationship Id="rId619" Type="http://schemas.openxmlformats.org/officeDocument/2006/relationships/hyperlink" Target="https://www.strombergarchitectural.com/specs_files/gfrc_tables_specs.doc" TargetMode="External"/><Relationship Id="rId95" Type="http://schemas.openxmlformats.org/officeDocument/2006/relationships/hyperlink" Target="https://www.strombergarchitectural.com/products/bas-relief/usage/government-bas-relief" TargetMode="External"/><Relationship Id="rId160" Type="http://schemas.openxmlformats.org/officeDocument/2006/relationships/hyperlink" Target="https://www.strombergarchitectural.com/products/domes/types/interior-domes" TargetMode="External"/><Relationship Id="rId216" Type="http://schemas.openxmlformats.org/officeDocument/2006/relationships/hyperlink" Target="https://www.strombergarchitectural.com/products/fireplaces/materials/cast-stone-fireplaces" TargetMode="External"/><Relationship Id="rId423" Type="http://schemas.openxmlformats.org/officeDocument/2006/relationships/hyperlink" Target="https://www.strombergarchitectural.com/projects/forsythe" TargetMode="External"/><Relationship Id="rId258" Type="http://schemas.openxmlformats.org/officeDocument/2006/relationships/hyperlink" Target="https://www.strombergarchitectural.com/products/gazebos" TargetMode="External"/><Relationship Id="rId465" Type="http://schemas.openxmlformats.org/officeDocument/2006/relationships/hyperlink" Target="https://www.strombergarchitectural.com/projects/norm-dicks-center" TargetMode="External"/><Relationship Id="rId630" Type="http://schemas.openxmlformats.org/officeDocument/2006/relationships/hyperlink" Target="https://www.strombergarchitectural.com/specs_files/GFRG.doc" TargetMode="External"/><Relationship Id="rId672" Type="http://schemas.openxmlformats.org/officeDocument/2006/relationships/hyperlink" Target="http://www.strombergarchitectural.com/gfrc-signs-specs" TargetMode="External"/><Relationship Id="rId22" Type="http://schemas.openxmlformats.org/officeDocument/2006/relationships/hyperlink" Target="https://www.strombergarchitectural.com/materials/gfrc-leed" TargetMode="External"/><Relationship Id="rId64" Type="http://schemas.openxmlformats.org/officeDocument/2006/relationships/hyperlink" Target="https://www.strombergarchitectural.com/products/barrel-vaulting/materials/gfrg-barrel-vaulting" TargetMode="External"/><Relationship Id="rId118" Type="http://schemas.openxmlformats.org/officeDocument/2006/relationships/hyperlink" Target="https://www.strombergarchitectural.com/products/columns/types/greek-doric" TargetMode="External"/><Relationship Id="rId325" Type="http://schemas.openxmlformats.org/officeDocument/2006/relationships/hyperlink" Target="https://www.strombergarchitectural.com/products/sculpture/usage/custom-projects" TargetMode="External"/><Relationship Id="rId367" Type="http://schemas.openxmlformats.org/officeDocument/2006/relationships/hyperlink" Target="https://www.strombergarchitectural.com/projects/atrias-restaurant" TargetMode="External"/><Relationship Id="rId532" Type="http://schemas.openxmlformats.org/officeDocument/2006/relationships/hyperlink" Target="https://www.strombergarchitectural.com/projects/walla-walla-university" TargetMode="External"/><Relationship Id="rId574" Type="http://schemas.openxmlformats.org/officeDocument/2006/relationships/hyperlink" Target="https://www.strombergarchitectural.com/specs_files/gfrc_bollards_specs.rtf" TargetMode="External"/><Relationship Id="rId171" Type="http://schemas.openxmlformats.org/officeDocument/2006/relationships/hyperlink" Target="https://www.strombergarchitectural.com/products/entryways" TargetMode="External"/><Relationship Id="rId227" Type="http://schemas.openxmlformats.org/officeDocument/2006/relationships/hyperlink" Target="https://www.strombergarchitectural.com/products/fireplaces/usage/church---ecclesiastical-fireplaces" TargetMode="External"/><Relationship Id="rId269" Type="http://schemas.openxmlformats.org/officeDocument/2006/relationships/hyperlink" Target="https://www.strombergarchitectural.com/products/medallions" TargetMode="External"/><Relationship Id="rId434" Type="http://schemas.openxmlformats.org/officeDocument/2006/relationships/hyperlink" Target="https://www.strombergarchitectural.com/projects/hershey-store" TargetMode="External"/><Relationship Id="rId476" Type="http://schemas.openxmlformats.org/officeDocument/2006/relationships/hyperlink" Target="https://www.strombergarchitectural.com/projects/opryland--tennessee" TargetMode="External"/><Relationship Id="rId641" Type="http://schemas.openxmlformats.org/officeDocument/2006/relationships/hyperlink" Target="https://www.strombergarchitectural.com/specs_files/GFRP.rtf" TargetMode="External"/><Relationship Id="rId683" Type="http://schemas.openxmlformats.org/officeDocument/2006/relationships/hyperlink" Target="http://www.strombergarchitectural.com/gfrpspecifications" TargetMode="External"/><Relationship Id="rId33" Type="http://schemas.openxmlformats.org/officeDocument/2006/relationships/hyperlink" Target="https://www.strombergarchitectural.com/materials/gfrs" TargetMode="External"/><Relationship Id="rId129" Type="http://schemas.openxmlformats.org/officeDocument/2006/relationships/hyperlink" Target="https://www.strombergarchitectural.com/products/cornice/types/exterior-cornice" TargetMode="External"/><Relationship Id="rId280" Type="http://schemas.openxmlformats.org/officeDocument/2006/relationships/hyperlink" Target="https://www.strombergarchitectural.com/products/piers" TargetMode="External"/><Relationship Id="rId336" Type="http://schemas.openxmlformats.org/officeDocument/2006/relationships/hyperlink" Target="https://www.strombergarchitectural.com/products/site-amenities" TargetMode="External"/><Relationship Id="rId501" Type="http://schemas.openxmlformats.org/officeDocument/2006/relationships/hyperlink" Target="https://www.strombergarchitectural.com/projects/san-jose-state" TargetMode="External"/><Relationship Id="rId543" Type="http://schemas.openxmlformats.org/officeDocument/2006/relationships/hyperlink" Target="https://www.strombergarchitectural.com/sitemap" TargetMode="External"/><Relationship Id="rId75" Type="http://schemas.openxmlformats.org/officeDocument/2006/relationships/hyperlink" Target="https://www.strombergarchitectural.com/products/barrel-vaulting/usage/government-barrel-vaulting" TargetMode="External"/><Relationship Id="rId140" Type="http://schemas.openxmlformats.org/officeDocument/2006/relationships/hyperlink" Target="https://www.strombergarchitectural.com/products/cornice/usage/renovation-cornice" TargetMode="External"/><Relationship Id="rId182" Type="http://schemas.openxmlformats.org/officeDocument/2006/relationships/hyperlink" Target="https://www.strombergarchitectural.com/products/entryways/usage/custom-entryways" TargetMode="External"/><Relationship Id="rId378" Type="http://schemas.openxmlformats.org/officeDocument/2006/relationships/hyperlink" Target="https://www.strombergarchitectural.com/projects/castle-pines" TargetMode="External"/><Relationship Id="rId403" Type="http://schemas.openxmlformats.org/officeDocument/2006/relationships/hyperlink" Target="https://www.strombergarchitectural.com/projects/custer-methodist" TargetMode="External"/><Relationship Id="rId585" Type="http://schemas.openxmlformats.org/officeDocument/2006/relationships/hyperlink" Target="https://www.strombergarchitectural.com/specs_files/gfrc_domescupolas_specs.pdf" TargetMode="External"/><Relationship Id="rId6" Type="http://schemas.openxmlformats.org/officeDocument/2006/relationships/hyperlink" Target="https://www.strombergarchitectural.com/contact" TargetMode="External"/><Relationship Id="rId238" Type="http://schemas.openxmlformats.org/officeDocument/2006/relationships/hyperlink" Target="https://www.strombergarchitectural.com/products/fountain-pools" TargetMode="External"/><Relationship Id="rId445" Type="http://schemas.openxmlformats.org/officeDocument/2006/relationships/hyperlink" Target="https://www.strombergarchitectural.com/projects/jared-jewelry" TargetMode="External"/><Relationship Id="rId487" Type="http://schemas.openxmlformats.org/officeDocument/2006/relationships/hyperlink" Target="https://www.strombergarchitectural.com/projects/paris-cancer-center" TargetMode="External"/><Relationship Id="rId610" Type="http://schemas.openxmlformats.org/officeDocument/2006/relationships/hyperlink" Target="https://www.strombergarchitectural.com/specs_files/gfrc_roofoverlays_specs.rtf" TargetMode="External"/><Relationship Id="rId652" Type="http://schemas.openxmlformats.org/officeDocument/2006/relationships/hyperlink" Target="http://www.strombergarchitectural.com/contact" TargetMode="External"/><Relationship Id="rId291" Type="http://schemas.openxmlformats.org/officeDocument/2006/relationships/hyperlink" Target="https://www.strombergarchitectural.com/products/sculpture" TargetMode="External"/><Relationship Id="rId305" Type="http://schemas.openxmlformats.org/officeDocument/2006/relationships/hyperlink" Target="https://www.strombergarchitectural.com/products/sculpture/types/abstract" TargetMode="External"/><Relationship Id="rId347" Type="http://schemas.openxmlformats.org/officeDocument/2006/relationships/hyperlink" Target="https://www.strombergarchitectural.com/products/watertable" TargetMode="External"/><Relationship Id="rId512" Type="http://schemas.openxmlformats.org/officeDocument/2006/relationships/hyperlink" Target="https://www.strombergarchitectural.com/projects/st--anthony" TargetMode="External"/><Relationship Id="rId44" Type="http://schemas.openxmlformats.org/officeDocument/2006/relationships/hyperlink" Target="https://www.strombergarchitectural.com/materials/translucent-glass-fiber" TargetMode="External"/><Relationship Id="rId86" Type="http://schemas.openxmlformats.org/officeDocument/2006/relationships/hyperlink" Target="https://www.strombergarchitectural.com/products/bas-relief/types/classical-bas-relief" TargetMode="External"/><Relationship Id="rId151" Type="http://schemas.openxmlformats.org/officeDocument/2006/relationships/hyperlink" Target="https://www.strombergarchitectural.com/products/domes/materials/gfrg--glass-fiber-reinforced-gypsum--domes" TargetMode="External"/><Relationship Id="rId389" Type="http://schemas.openxmlformats.org/officeDocument/2006/relationships/hyperlink" Target="https://www.strombergarchitectural.com/projects/clay-academy" TargetMode="External"/><Relationship Id="rId554" Type="http://schemas.openxmlformats.org/officeDocument/2006/relationships/hyperlink" Target="https://www.strombergarchitectural.com/specs_files/GFRC.pdf" TargetMode="External"/><Relationship Id="rId596" Type="http://schemas.openxmlformats.org/officeDocument/2006/relationships/hyperlink" Target="https://www.strombergarchitectural.com/specs_files/gfrc_mantles_specs.pdf" TargetMode="External"/><Relationship Id="rId193" Type="http://schemas.openxmlformats.org/officeDocument/2006/relationships/hyperlink" Target="https://www.strombergarchitectural.com/products/finials" TargetMode="External"/><Relationship Id="rId207" Type="http://schemas.openxmlformats.org/officeDocument/2006/relationships/hyperlink" Target="https://www.strombergarchitectural.com/products/finials/usage/government-finials" TargetMode="External"/><Relationship Id="rId249" Type="http://schemas.openxmlformats.org/officeDocument/2006/relationships/hyperlink" Target="https://www.strombergarchitectural.com/products/fountains-and-rings/materials/gfrp-fountains" TargetMode="External"/><Relationship Id="rId414" Type="http://schemas.openxmlformats.org/officeDocument/2006/relationships/hyperlink" Target="https://www.strombergarchitectural.com/projects/fdc-seatac" TargetMode="External"/><Relationship Id="rId456" Type="http://schemas.openxmlformats.org/officeDocument/2006/relationships/hyperlink" Target="https://www.strombergarchitectural.com/projects/marriot" TargetMode="External"/><Relationship Id="rId498" Type="http://schemas.openxmlformats.org/officeDocument/2006/relationships/hyperlink" Target="https://www.strombergarchitectural.com/projects/rose-state-college" TargetMode="External"/><Relationship Id="rId621" Type="http://schemas.openxmlformats.org/officeDocument/2006/relationships/hyperlink" Target="https://www.strombergarchitectural.com/specs_files/gfrc_tables_specs.pdf" TargetMode="External"/><Relationship Id="rId663" Type="http://schemas.openxmlformats.org/officeDocument/2006/relationships/hyperlink" Target="http://www.strombergarchitectural.com/gfrc-domescupolas-specs" TargetMode="External"/><Relationship Id="rId13" Type="http://schemas.openxmlformats.org/officeDocument/2006/relationships/hyperlink" Target="https://www.strombergarchitectural.com/gfrc-glossary" TargetMode="External"/><Relationship Id="rId109" Type="http://schemas.openxmlformats.org/officeDocument/2006/relationships/hyperlink" Target="https://www.strombergarchitectural.com/products/ceilings" TargetMode="External"/><Relationship Id="rId260" Type="http://schemas.openxmlformats.org/officeDocument/2006/relationships/hyperlink" Target="https://www.strombergarchitectural.com/products/grates" TargetMode="External"/><Relationship Id="rId316" Type="http://schemas.openxmlformats.org/officeDocument/2006/relationships/hyperlink" Target="https://www.strombergarchitectural.com/products/sculpture/types/monumental" TargetMode="External"/><Relationship Id="rId523" Type="http://schemas.openxmlformats.org/officeDocument/2006/relationships/hyperlink" Target="https://www.strombergarchitectural.com/projects/texas-state-capitol" TargetMode="External"/><Relationship Id="rId55" Type="http://schemas.openxmlformats.org/officeDocument/2006/relationships/hyperlink" Target="https://www.strombergarchitectural.com/products/balustrade/materials/gfrp-balustrade" TargetMode="External"/><Relationship Id="rId97" Type="http://schemas.openxmlformats.org/officeDocument/2006/relationships/hyperlink" Target="https://www.strombergarchitectural.com/products/bas-relief/usage/hospitality-bas-relief" TargetMode="External"/><Relationship Id="rId120" Type="http://schemas.openxmlformats.org/officeDocument/2006/relationships/hyperlink" Target="https://www.strombergarchitectural.com/products/columns/types/roman-corinthian" TargetMode="External"/><Relationship Id="rId358" Type="http://schemas.openxmlformats.org/officeDocument/2006/relationships/hyperlink" Target="https://www.strombergarchitectural.com/projects/amherst-college" TargetMode="External"/><Relationship Id="rId565" Type="http://schemas.openxmlformats.org/officeDocument/2006/relationships/hyperlink" Target="https://www.strombergarchitectural.com/specs_files/gfrc_benches_specs.doc" TargetMode="External"/><Relationship Id="rId162" Type="http://schemas.openxmlformats.org/officeDocument/2006/relationships/hyperlink" Target="https://www.strombergarchitectural.com/products/domes/types/onion--bulbous--domes" TargetMode="External"/><Relationship Id="rId218" Type="http://schemas.openxmlformats.org/officeDocument/2006/relationships/hyperlink" Target="https://www.strombergarchitectural.com/products/fireplaces/materials/gfrc-fireplaces" TargetMode="External"/><Relationship Id="rId425" Type="http://schemas.openxmlformats.org/officeDocument/2006/relationships/hyperlink" Target="https://www.strombergarchitectural.com/projects/gazebo-of-light" TargetMode="External"/><Relationship Id="rId467" Type="http://schemas.openxmlformats.org/officeDocument/2006/relationships/hyperlink" Target="https://www.strombergarchitectural.com/projects/north-shore-college" TargetMode="External"/><Relationship Id="rId632" Type="http://schemas.openxmlformats.org/officeDocument/2006/relationships/hyperlink" Target="https://www.strombergarchitectural.com/specs_files/GFRG.pdf" TargetMode="External"/><Relationship Id="rId271" Type="http://schemas.openxmlformats.org/officeDocument/2006/relationships/hyperlink" Target="https://www.strombergarchitectural.com/products/molding" TargetMode="External"/><Relationship Id="rId674" Type="http://schemas.openxmlformats.org/officeDocument/2006/relationships/hyperlink" Target="http://www.strombergarchitectural.com/gfrcspecifications" TargetMode="External"/><Relationship Id="rId24" Type="http://schemas.openxmlformats.org/officeDocument/2006/relationships/hyperlink" Target="https://www.strombergarchitectural.com/materials/gfrg" TargetMode="External"/><Relationship Id="rId66" Type="http://schemas.openxmlformats.org/officeDocument/2006/relationships/hyperlink" Target="https://www.strombergarchitectural.com/products/barrel-vaulting/materials/gfrp-barrel-vaulting" TargetMode="External"/><Relationship Id="rId131" Type="http://schemas.openxmlformats.org/officeDocument/2006/relationships/hyperlink" Target="https://www.strombergarchitectural.com/products/cornice/types/interior-cornice" TargetMode="External"/><Relationship Id="rId327" Type="http://schemas.openxmlformats.org/officeDocument/2006/relationships/hyperlink" Target="https://www.strombergarchitectural.com/products/sculpture/usage/government-projects" TargetMode="External"/><Relationship Id="rId369" Type="http://schemas.openxmlformats.org/officeDocument/2006/relationships/hyperlink" Target="https://www.strombergarchitectural.com/projects/ave-maria" TargetMode="External"/><Relationship Id="rId534" Type="http://schemas.openxmlformats.org/officeDocument/2006/relationships/hyperlink" Target="https://www.strombergarchitectural.com/projects/youngstown" TargetMode="External"/><Relationship Id="rId576" Type="http://schemas.openxmlformats.org/officeDocument/2006/relationships/hyperlink" Target="https://www.strombergarchitectural.com/specs_files/gfrc_columns_specs.doc" TargetMode="External"/><Relationship Id="rId173" Type="http://schemas.openxmlformats.org/officeDocument/2006/relationships/hyperlink" Target="https://www.strombergarchitectural.com/products/entryways/materials/gfrc-entryways" TargetMode="External"/><Relationship Id="rId229" Type="http://schemas.openxmlformats.org/officeDocument/2006/relationships/hyperlink" Target="https://www.strombergarchitectural.com/products/fireplaces/usage/custom-fireplaces" TargetMode="External"/><Relationship Id="rId380" Type="http://schemas.openxmlformats.org/officeDocument/2006/relationships/hyperlink" Target="https://www.strombergarchitectural.com/projects/cheesecake-factory" TargetMode="External"/><Relationship Id="rId436" Type="http://schemas.openxmlformats.org/officeDocument/2006/relationships/hyperlink" Target="https://www.strombergarchitectural.com/projects/hollywood-casino" TargetMode="External"/><Relationship Id="rId601" Type="http://schemas.openxmlformats.org/officeDocument/2006/relationships/hyperlink" Target="https://www.strombergarchitectural.com/specs_files/gfrc_planters_specs.doc" TargetMode="External"/><Relationship Id="rId643" Type="http://schemas.openxmlformats.org/officeDocument/2006/relationships/hyperlink" Target="https://www.strombergarchitectural.com/specs_files/GFRS.doc" TargetMode="External"/><Relationship Id="rId240" Type="http://schemas.openxmlformats.org/officeDocument/2006/relationships/hyperlink" Target="https://www.strombergarchitectural.com/products/fountains-and-rings" TargetMode="External"/><Relationship Id="rId478" Type="http://schemas.openxmlformats.org/officeDocument/2006/relationships/hyperlink" Target="https://www.strombergarchitectural.com/projects/orange-county-courthouse" TargetMode="External"/><Relationship Id="rId685" Type="http://schemas.openxmlformats.org/officeDocument/2006/relationships/hyperlink" Target="http://www.strombergarchitectural.com/gfrsspecifications" TargetMode="External"/><Relationship Id="rId35" Type="http://schemas.openxmlformats.org/officeDocument/2006/relationships/hyperlink" Target="https://www.strombergarchitectural.com/materials/gfrs-leed" TargetMode="External"/><Relationship Id="rId77" Type="http://schemas.openxmlformats.org/officeDocument/2006/relationships/hyperlink" Target="https://www.strombergarchitectural.com/products/barrel-vaulting/usage/hospitality-barrel-vaulting" TargetMode="External"/><Relationship Id="rId100" Type="http://schemas.openxmlformats.org/officeDocument/2006/relationships/hyperlink" Target="https://www.strombergarchitectural.com/products/benches" TargetMode="External"/><Relationship Id="rId282" Type="http://schemas.openxmlformats.org/officeDocument/2006/relationships/hyperlink" Target="https://www.strombergarchitectural.com/products/planters" TargetMode="External"/><Relationship Id="rId338" Type="http://schemas.openxmlformats.org/officeDocument/2006/relationships/hyperlink" Target="https://www.strombergarchitectural.com/products/staircases" TargetMode="External"/><Relationship Id="rId503" Type="http://schemas.openxmlformats.org/officeDocument/2006/relationships/hyperlink" Target="https://www.strombergarchitectural.com/projects/schenectady-city-hall" TargetMode="External"/><Relationship Id="rId545" Type="http://schemas.openxmlformats.org/officeDocument/2006/relationships/hyperlink" Target="https://www.strombergarchitectural.com/specs" TargetMode="External"/><Relationship Id="rId587" Type="http://schemas.openxmlformats.org/officeDocument/2006/relationships/hyperlink" Target="https://www.strombergarchitectural.com/specs_files/gfrc_domescupolas_specs.rtf" TargetMode="External"/><Relationship Id="rId8" Type="http://schemas.openxmlformats.org/officeDocument/2006/relationships/hyperlink" Target="https://www.strombergarchitectural.com/files/gfrc_guidebook.pdf" TargetMode="External"/><Relationship Id="rId142" Type="http://schemas.openxmlformats.org/officeDocument/2006/relationships/hyperlink" Target="https://www.strombergarchitectural.com/products/cornice/usage/residential-cornice" TargetMode="External"/><Relationship Id="rId184" Type="http://schemas.openxmlformats.org/officeDocument/2006/relationships/hyperlink" Target="https://www.strombergarchitectural.com/products/entryways/usage/government-entryways" TargetMode="External"/><Relationship Id="rId391" Type="http://schemas.openxmlformats.org/officeDocument/2006/relationships/hyperlink" Target="https://www.strombergarchitectural.com/projects/cobb-cinema" TargetMode="External"/><Relationship Id="rId405" Type="http://schemas.openxmlformats.org/officeDocument/2006/relationships/hyperlink" Target="https://www.strombergarchitectural.com/projects/d-a--blodgett-building" TargetMode="External"/><Relationship Id="rId447" Type="http://schemas.openxmlformats.org/officeDocument/2006/relationships/hyperlink" Target="https://www.strombergarchitectural.com/projects/j--murrey-atkins-library" TargetMode="External"/><Relationship Id="rId612" Type="http://schemas.openxmlformats.org/officeDocument/2006/relationships/hyperlink" Target="https://www.strombergarchitectural.com/specs_files/gfrc_signs_specs.doc" TargetMode="External"/><Relationship Id="rId251" Type="http://schemas.openxmlformats.org/officeDocument/2006/relationships/hyperlink" Target="https://www.strombergarchitectural.com/products/fountains-and-rings/materials/gfrs-fountains" TargetMode="External"/><Relationship Id="rId489" Type="http://schemas.openxmlformats.org/officeDocument/2006/relationships/hyperlink" Target="https://www.strombergarchitectural.com/projects/pierce-laboratory" TargetMode="External"/><Relationship Id="rId654" Type="http://schemas.openxmlformats.org/officeDocument/2006/relationships/hyperlink" Target="http://www.strombergarchitectural.com/gfrc-balustrade-specs" TargetMode="External"/><Relationship Id="rId46" Type="http://schemas.openxmlformats.org/officeDocument/2006/relationships/hyperlink" Target="https://www.strombergarchitectural.com/products" TargetMode="External"/><Relationship Id="rId293" Type="http://schemas.openxmlformats.org/officeDocument/2006/relationships/hyperlink" Target="https://www.strombergarchitectural.com/products/sculpture/materials/cast-stone-sculpture" TargetMode="External"/><Relationship Id="rId307" Type="http://schemas.openxmlformats.org/officeDocument/2006/relationships/hyperlink" Target="https://www.strombergarchitectural.com/products/sculpture/types/animal---wildlife" TargetMode="External"/><Relationship Id="rId349" Type="http://schemas.openxmlformats.org/officeDocument/2006/relationships/hyperlink" Target="https://www.strombergarchitectural.com/products/window-surrounds" TargetMode="External"/><Relationship Id="rId514" Type="http://schemas.openxmlformats.org/officeDocument/2006/relationships/hyperlink" Target="https://www.strombergarchitectural.com/projects/staples" TargetMode="External"/><Relationship Id="rId556" Type="http://schemas.openxmlformats.org/officeDocument/2006/relationships/hyperlink" Target="https://www.strombergarchitectural.com/specs_files/GFRC.rtf" TargetMode="External"/><Relationship Id="rId88" Type="http://schemas.openxmlformats.org/officeDocument/2006/relationships/hyperlink" Target="https://www.strombergarchitectural.com/products/bas-relief/types/interior-bas-relief" TargetMode="External"/><Relationship Id="rId111" Type="http://schemas.openxmlformats.org/officeDocument/2006/relationships/hyperlink" Target="https://www.strombergarchitectural.com/products/chimney-caps" TargetMode="External"/><Relationship Id="rId153" Type="http://schemas.openxmlformats.org/officeDocument/2006/relationships/hyperlink" Target="https://www.strombergarchitectural.com/products/domes/materials/gfrp--glass-fiber-reinforced-polymer--domes" TargetMode="External"/><Relationship Id="rId195" Type="http://schemas.openxmlformats.org/officeDocument/2006/relationships/hyperlink" Target="https://www.strombergarchitectural.com/products/finials/materials/gfrc-finials" TargetMode="External"/><Relationship Id="rId209" Type="http://schemas.openxmlformats.org/officeDocument/2006/relationships/hyperlink" Target="https://www.strombergarchitectural.com/products/finials/usage/hospitality-finials" TargetMode="External"/><Relationship Id="rId360" Type="http://schemas.openxmlformats.org/officeDocument/2006/relationships/hyperlink" Target="https://www.strombergarchitectural.com/projects/anthropologie" TargetMode="External"/><Relationship Id="rId416" Type="http://schemas.openxmlformats.org/officeDocument/2006/relationships/hyperlink" Target="https://www.strombergarchitectural.com/projects/federal-reserve-bank" TargetMode="External"/><Relationship Id="rId598" Type="http://schemas.openxmlformats.org/officeDocument/2006/relationships/hyperlink" Target="https://www.strombergarchitectural.com/specs_files/gfrc_mantles_specs.rtf" TargetMode="External"/><Relationship Id="rId220" Type="http://schemas.openxmlformats.org/officeDocument/2006/relationships/hyperlink" Target="https://www.strombergarchitectural.com/products/fireplaces/materials/gfrg-fireplaces" TargetMode="External"/><Relationship Id="rId458" Type="http://schemas.openxmlformats.org/officeDocument/2006/relationships/hyperlink" Target="https://www.strombergarchitectural.com/projects/medford-library" TargetMode="External"/><Relationship Id="rId623" Type="http://schemas.openxmlformats.org/officeDocument/2006/relationships/hyperlink" Target="https://www.strombergarchitectural.com/specs_files/gfrc_tables_specs.rtf" TargetMode="External"/><Relationship Id="rId665" Type="http://schemas.openxmlformats.org/officeDocument/2006/relationships/hyperlink" Target="http://www.strombergarchitectural.com/gfrc-fountain-specs" TargetMode="External"/><Relationship Id="rId15" Type="http://schemas.openxmlformats.org/officeDocument/2006/relationships/hyperlink" Target="https://www.strombergarchitectural.com/materials" TargetMode="External"/><Relationship Id="rId57" Type="http://schemas.openxmlformats.org/officeDocument/2006/relationships/hyperlink" Target="https://www.strombergarchitectural.com/products/balustrade/materials/gfrs-balustrade" TargetMode="External"/><Relationship Id="rId262" Type="http://schemas.openxmlformats.org/officeDocument/2006/relationships/hyperlink" Target="https://www.strombergarchitectural.com/products/jackarches" TargetMode="External"/><Relationship Id="rId318" Type="http://schemas.openxmlformats.org/officeDocument/2006/relationships/hyperlink" Target="https://www.strombergarchitectural.com/products/sculpture/types/sacred---religious" TargetMode="External"/><Relationship Id="rId525" Type="http://schemas.openxmlformats.org/officeDocument/2006/relationships/hyperlink" Target="https://www.strombergarchitectural.com/projects/texas-women-s-university" TargetMode="External"/><Relationship Id="rId567" Type="http://schemas.openxmlformats.org/officeDocument/2006/relationships/hyperlink" Target="https://www.strombergarchitectural.com/specs_files/gfrc_benches_specs.pdf" TargetMode="External"/><Relationship Id="rId99" Type="http://schemas.openxmlformats.org/officeDocument/2006/relationships/hyperlink" Target="https://www.strombergarchitectural.com/products/bas-relief/usage/renovation---restoration-bas-relief" TargetMode="External"/><Relationship Id="rId122" Type="http://schemas.openxmlformats.org/officeDocument/2006/relationships/hyperlink" Target="https://www.strombergarchitectural.com/products/cornice" TargetMode="External"/><Relationship Id="rId164" Type="http://schemas.openxmlformats.org/officeDocument/2006/relationships/hyperlink" Target="https://www.strombergarchitectural.com/products/doors" TargetMode="External"/><Relationship Id="rId371" Type="http://schemas.openxmlformats.org/officeDocument/2006/relationships/hyperlink" Target="https://www.strombergarchitectural.com/projects/cabelas" TargetMode="External"/><Relationship Id="rId427" Type="http://schemas.openxmlformats.org/officeDocument/2006/relationships/hyperlink" Target="https://www.strombergarchitectural.com/projects/georgetown-council" TargetMode="External"/><Relationship Id="rId469" Type="http://schemas.openxmlformats.org/officeDocument/2006/relationships/hyperlink" Target="https://www.strombergarchitectural.com/projects/old-dominion-university" TargetMode="External"/><Relationship Id="rId634" Type="http://schemas.openxmlformats.org/officeDocument/2006/relationships/hyperlink" Target="https://www.strombergarchitectural.com/specs_files/GFRG.rtf" TargetMode="External"/><Relationship Id="rId676" Type="http://schemas.openxmlformats.org/officeDocument/2006/relationships/hyperlink" Target="http://www.strombergarchitectural.com/gfrc-table-specs" TargetMode="External"/><Relationship Id="rId26" Type="http://schemas.openxmlformats.org/officeDocument/2006/relationships/hyperlink" Target="https://www.strombergarchitectural.com/materials/gfrg-leed" TargetMode="External"/><Relationship Id="rId231" Type="http://schemas.openxmlformats.org/officeDocument/2006/relationships/hyperlink" Target="https://www.strombergarchitectural.com/products/fireplaces/usage/government-fireplaces" TargetMode="External"/><Relationship Id="rId273" Type="http://schemas.openxmlformats.org/officeDocument/2006/relationships/hyperlink" Target="https://www.strombergarchitectural.com/products/niches" TargetMode="External"/><Relationship Id="rId329" Type="http://schemas.openxmlformats.org/officeDocument/2006/relationships/hyperlink" Target="https://www.strombergarchitectural.com/products/sculpture/usage/hospitality-projects" TargetMode="External"/><Relationship Id="rId480" Type="http://schemas.openxmlformats.org/officeDocument/2006/relationships/hyperlink" Target="https://www.strombergarchitectural.com/projects/orleans-casino" TargetMode="External"/><Relationship Id="rId536" Type="http://schemas.openxmlformats.org/officeDocument/2006/relationships/hyperlink" Target="https://www.strombergarchitectural.com/restoration" TargetMode="External"/><Relationship Id="rId68" Type="http://schemas.openxmlformats.org/officeDocument/2006/relationships/hyperlink" Target="https://www.strombergarchitectural.com/products/barrel-vaulting/materials/gfrs-barrel-vaulting" TargetMode="External"/><Relationship Id="rId133" Type="http://schemas.openxmlformats.org/officeDocument/2006/relationships/hyperlink" Target="https://www.strombergarchitectural.com/products/cornice/usage/church-cornices" TargetMode="External"/><Relationship Id="rId175" Type="http://schemas.openxmlformats.org/officeDocument/2006/relationships/hyperlink" Target="https://www.strombergarchitectural.com/products/entryways/materials/gfrp-entryways" TargetMode="External"/><Relationship Id="rId340" Type="http://schemas.openxmlformats.org/officeDocument/2006/relationships/hyperlink" Target="https://www.strombergarchitectural.com/products/tables" TargetMode="External"/><Relationship Id="rId578" Type="http://schemas.openxmlformats.org/officeDocument/2006/relationships/hyperlink" Target="https://www.strombergarchitectural.com/specs_files/gfrc_columns_specs.pdf" TargetMode="External"/><Relationship Id="rId200" Type="http://schemas.openxmlformats.org/officeDocument/2006/relationships/hyperlink" Target="https://www.strombergarchitectural.com/products/finials/types/exterior-finials" TargetMode="External"/><Relationship Id="rId382" Type="http://schemas.openxmlformats.org/officeDocument/2006/relationships/hyperlink" Target="https://www.strombergarchitectural.com/projects/chico-s" TargetMode="External"/><Relationship Id="rId438" Type="http://schemas.openxmlformats.org/officeDocument/2006/relationships/hyperlink" Target="https://www.strombergarchitectural.com/projects/houston-airport" TargetMode="External"/><Relationship Id="rId603" Type="http://schemas.openxmlformats.org/officeDocument/2006/relationships/hyperlink" Target="https://www.strombergarchitectural.com/specs_files/gfrc_planters_specs.pdf" TargetMode="External"/><Relationship Id="rId645" Type="http://schemas.openxmlformats.org/officeDocument/2006/relationships/hyperlink" Target="https://www.strombergarchitectural.com/specs_files/GFRS.pdf" TargetMode="External"/><Relationship Id="rId687" Type="http://schemas.openxmlformats.org/officeDocument/2006/relationships/hyperlink" Target="http://www.strombergarchitectural.com/winstar-casino-expansion" TargetMode="External"/><Relationship Id="rId242" Type="http://schemas.openxmlformats.org/officeDocument/2006/relationships/hyperlink" Target="https://www.strombergarchitectural.com/products/fountains-and-rings/materials/bronze-fountains" TargetMode="External"/><Relationship Id="rId284" Type="http://schemas.openxmlformats.org/officeDocument/2006/relationships/hyperlink" Target="https://www.strombergarchitectural.com/products/plinths" TargetMode="External"/><Relationship Id="rId491" Type="http://schemas.openxmlformats.org/officeDocument/2006/relationships/hyperlink" Target="https://www.strombergarchitectural.com/projects/portofino" TargetMode="External"/><Relationship Id="rId505" Type="http://schemas.openxmlformats.org/officeDocument/2006/relationships/hyperlink" Target="https://www.strombergarchitectural.com/projects/smithsonian" TargetMode="External"/><Relationship Id="rId37" Type="http://schemas.openxmlformats.org/officeDocument/2006/relationships/hyperlink" Target="https://www.strombergarchitectural.com/materials/interior-cast-stone" TargetMode="External"/><Relationship Id="rId79" Type="http://schemas.openxmlformats.org/officeDocument/2006/relationships/hyperlink" Target="https://www.strombergarchitectural.com/products/barrel-vaulting/usage/renovation---restoration-barrel-vaulting" TargetMode="External"/><Relationship Id="rId102" Type="http://schemas.openxmlformats.org/officeDocument/2006/relationships/hyperlink" Target="https://www.strombergarchitectural.com/products/benches/types/interior-benches" TargetMode="External"/><Relationship Id="rId144" Type="http://schemas.openxmlformats.org/officeDocument/2006/relationships/hyperlink" Target="https://www.strombergarchitectural.com/products/cupolas" TargetMode="External"/><Relationship Id="rId547" Type="http://schemas.openxmlformats.org/officeDocument/2006/relationships/hyperlink" Target="https://www.strombergarchitectural.com/specs_files/CastStone.doc" TargetMode="External"/><Relationship Id="rId589" Type="http://schemas.openxmlformats.org/officeDocument/2006/relationships/hyperlink" Target="https://www.strombergarchitectural.com/specs_files/gfrc_fountains_specs.doc" TargetMode="External"/><Relationship Id="rId90" Type="http://schemas.openxmlformats.org/officeDocument/2006/relationships/hyperlink" Target="https://www.strombergarchitectural.com/products/bas-relief/types/modern-bas-relief" TargetMode="External"/><Relationship Id="rId186" Type="http://schemas.openxmlformats.org/officeDocument/2006/relationships/hyperlink" Target="https://www.strombergarchitectural.com/products/entryways/usage/hospitality-entryways" TargetMode="External"/><Relationship Id="rId351" Type="http://schemas.openxmlformats.org/officeDocument/2006/relationships/hyperlink" Target="https://www.strombergarchitectural.com/projects" TargetMode="External"/><Relationship Id="rId393" Type="http://schemas.openxmlformats.org/officeDocument/2006/relationships/hyperlink" Target="https://www.strombergarchitectural.com/projects/coleman-coliseum" TargetMode="External"/><Relationship Id="rId407" Type="http://schemas.openxmlformats.org/officeDocument/2006/relationships/hyperlink" Target="https://www.strombergarchitectural.com/projects/darden" TargetMode="External"/><Relationship Id="rId449" Type="http://schemas.openxmlformats.org/officeDocument/2006/relationships/hyperlink" Target="https://www.strombergarchitectural.com/projects/kavanaugh-methodist" TargetMode="External"/><Relationship Id="rId614" Type="http://schemas.openxmlformats.org/officeDocument/2006/relationships/hyperlink" Target="https://www.strombergarchitectural.com/specs_files/gfrc_signs_specs.pdf" TargetMode="External"/><Relationship Id="rId656" Type="http://schemas.openxmlformats.org/officeDocument/2006/relationships/hyperlink" Target="http://www.strombergarchitectural.com/gfrc-benches-specs" TargetMode="External"/><Relationship Id="rId211" Type="http://schemas.openxmlformats.org/officeDocument/2006/relationships/hyperlink" Target="https://www.strombergarchitectural.com/products/finials/usage/renovation-finials" TargetMode="External"/><Relationship Id="rId253" Type="http://schemas.openxmlformats.org/officeDocument/2006/relationships/hyperlink" Target="https://www.strombergarchitectural.com/products/fountains-and-rings/materials/granite-fountains" TargetMode="External"/><Relationship Id="rId295" Type="http://schemas.openxmlformats.org/officeDocument/2006/relationships/hyperlink" Target="https://www.strombergarchitectural.com/products/sculpture/materials/gfrc-sculpture" TargetMode="External"/><Relationship Id="rId309" Type="http://schemas.openxmlformats.org/officeDocument/2006/relationships/hyperlink" Target="https://www.strombergarchitectural.com/products/sculpture/types/classical" TargetMode="External"/><Relationship Id="rId460" Type="http://schemas.openxmlformats.org/officeDocument/2006/relationships/hyperlink" Target="https://www.strombergarchitectural.com/projects/mgm-grand" TargetMode="External"/><Relationship Id="rId516" Type="http://schemas.openxmlformats.org/officeDocument/2006/relationships/hyperlink" Target="https://www.strombergarchitectural.com/projects/st--johns" TargetMode="External"/><Relationship Id="rId48" Type="http://schemas.openxmlformats.org/officeDocument/2006/relationships/hyperlink" Target="https://www.strombergarchitectural.com/products/animals" TargetMode="External"/><Relationship Id="rId113" Type="http://schemas.openxmlformats.org/officeDocument/2006/relationships/hyperlink" Target="https://www.strombergarchitectural.com/products/columns" TargetMode="External"/><Relationship Id="rId320" Type="http://schemas.openxmlformats.org/officeDocument/2006/relationships/hyperlink" Target="https://www.strombergarchitectural.com/products/sculpture/types/western" TargetMode="External"/><Relationship Id="rId558" Type="http://schemas.openxmlformats.org/officeDocument/2006/relationships/hyperlink" Target="https://www.strombergarchitectural.com/specs_files/gfrc_balustrade_specs.doc" TargetMode="External"/><Relationship Id="rId155" Type="http://schemas.openxmlformats.org/officeDocument/2006/relationships/hyperlink" Target="https://www.strombergarchitectural.com/products/domes/types/coffered-domes" TargetMode="External"/><Relationship Id="rId197" Type="http://schemas.openxmlformats.org/officeDocument/2006/relationships/hyperlink" Target="https://www.strombergarchitectural.com/products/finials/materials/gfrp-finials" TargetMode="External"/><Relationship Id="rId362" Type="http://schemas.openxmlformats.org/officeDocument/2006/relationships/hyperlink" Target="https://www.strombergarchitectural.com/projects/atascocita-high-school" TargetMode="External"/><Relationship Id="rId418" Type="http://schemas.openxmlformats.org/officeDocument/2006/relationships/hyperlink" Target="https://www.strombergarchitectural.com/projects/fiesta-texas" TargetMode="External"/><Relationship Id="rId625" Type="http://schemas.openxmlformats.org/officeDocument/2006/relationships/hyperlink" Target="https://www.strombergarchitectural.com/specs_files/gfrc_trash_receptacles_specs.doc" TargetMode="External"/><Relationship Id="rId222" Type="http://schemas.openxmlformats.org/officeDocument/2006/relationships/hyperlink" Target="https://www.strombergarchitectural.com/products/fireplaces/materials/granite-fireplaces" TargetMode="External"/><Relationship Id="rId264" Type="http://schemas.openxmlformats.org/officeDocument/2006/relationships/hyperlink" Target="https://www.strombergarchitectural.com/products/keystones" TargetMode="External"/><Relationship Id="rId471" Type="http://schemas.openxmlformats.org/officeDocument/2006/relationships/hyperlink" Target="https://www.strombergarchitectural.com/projects/old-parkland-hospital" TargetMode="External"/><Relationship Id="rId667" Type="http://schemas.openxmlformats.org/officeDocument/2006/relationships/hyperlink" Target="http://www.strombergarchitectural.com/gfrc-mantel-specs" TargetMode="External"/><Relationship Id="rId17" Type="http://schemas.openxmlformats.org/officeDocument/2006/relationships/hyperlink" Target="https://www.strombergarchitectural.com/materials/cast-stone" TargetMode="External"/><Relationship Id="rId59" Type="http://schemas.openxmlformats.org/officeDocument/2006/relationships/hyperlink" Target="https://www.strombergarchitectural.com/products/barrel-vaulting" TargetMode="External"/><Relationship Id="rId124" Type="http://schemas.openxmlformats.org/officeDocument/2006/relationships/hyperlink" Target="https://www.strombergarchitectural.com/products/cornice/materials/gfrc-cornice" TargetMode="External"/><Relationship Id="rId527" Type="http://schemas.openxmlformats.org/officeDocument/2006/relationships/hyperlink" Target="https://www.strombergarchitectural.com/projects/the-mansion" TargetMode="External"/><Relationship Id="rId569" Type="http://schemas.openxmlformats.org/officeDocument/2006/relationships/hyperlink" Target="https://www.strombergarchitectural.com/specs_files/gfrc_benches_specs.rtf" TargetMode="External"/><Relationship Id="rId70" Type="http://schemas.openxmlformats.org/officeDocument/2006/relationships/hyperlink" Target="https://www.strombergarchitectural.com/products/barrel-vaulting/types/interior-barrel-vaulting" TargetMode="External"/><Relationship Id="rId166" Type="http://schemas.openxmlformats.org/officeDocument/2006/relationships/hyperlink" Target="https://www.strombergarchitectural.com/products/door-surrounds" TargetMode="External"/><Relationship Id="rId331" Type="http://schemas.openxmlformats.org/officeDocument/2006/relationships/hyperlink" Target="https://www.strombergarchitectural.com/products/sculpture/usage/renovation---restoration-projects" TargetMode="External"/><Relationship Id="rId373" Type="http://schemas.openxmlformats.org/officeDocument/2006/relationships/hyperlink" Target="https://www.strombergarchitectural.com/projects/caesar-s-palace" TargetMode="External"/><Relationship Id="rId429" Type="http://schemas.openxmlformats.org/officeDocument/2006/relationships/hyperlink" Target="https://www.strombergarchitectural.com/projects/gonzales-county-courthouse" TargetMode="External"/><Relationship Id="rId580" Type="http://schemas.openxmlformats.org/officeDocument/2006/relationships/hyperlink" Target="https://www.strombergarchitectural.com/specs_files/gfrc_columns_specs.rtf" TargetMode="External"/><Relationship Id="rId636" Type="http://schemas.openxmlformats.org/officeDocument/2006/relationships/hyperlink" Target="https://www.strombergarchitectural.com/specs_files/GFRP.doc" TargetMode="External"/><Relationship Id="rId1" Type="http://schemas.openxmlformats.org/officeDocument/2006/relationships/hyperlink" Target="https://www.strombergarchitectural.com/" TargetMode="External"/><Relationship Id="rId233" Type="http://schemas.openxmlformats.org/officeDocument/2006/relationships/hyperlink" Target="https://www.strombergarchitectural.com/products/fireplaces/usage/hospitality-fireplaces" TargetMode="External"/><Relationship Id="rId440" Type="http://schemas.openxmlformats.org/officeDocument/2006/relationships/hyperlink" Target="https://www.strombergarchitectural.com/projects/howard-baker-courthouse" TargetMode="External"/><Relationship Id="rId678" Type="http://schemas.openxmlformats.org/officeDocument/2006/relationships/hyperlink" Target="http://www.strombergarchitectural.com/gfrc-trashreceptacle-specs" TargetMode="External"/><Relationship Id="rId28" Type="http://schemas.openxmlformats.org/officeDocument/2006/relationships/hyperlink" Target="https://www.strombergarchitectural.com/materials/gfrp" TargetMode="External"/><Relationship Id="rId275" Type="http://schemas.openxmlformats.org/officeDocument/2006/relationships/hyperlink" Target="https://www.strombergarchitectural.com/products/pedestals" TargetMode="External"/><Relationship Id="rId300" Type="http://schemas.openxmlformats.org/officeDocument/2006/relationships/hyperlink" Target="https://www.strombergarchitectural.com/products/sculpture/materials/gfrs-sculpture" TargetMode="External"/><Relationship Id="rId482" Type="http://schemas.openxmlformats.org/officeDocument/2006/relationships/hyperlink" Target="https://www.strombergarchitectural.com/projects/palmilla-resort" TargetMode="External"/><Relationship Id="rId538" Type="http://schemas.openxmlformats.org/officeDocument/2006/relationships/hyperlink" Target="https://www.strombergarchitectural.com/restoration-castiron" TargetMode="External"/><Relationship Id="rId81" Type="http://schemas.openxmlformats.org/officeDocument/2006/relationships/hyperlink" Target="https://www.strombergarchitectural.com/products/barrel-vaulting/usage/residential-barrel-vaulting" TargetMode="External"/><Relationship Id="rId135" Type="http://schemas.openxmlformats.org/officeDocument/2006/relationships/hyperlink" Target="https://www.strombergarchitectural.com/products/cornice/usage/custom-cornice" TargetMode="External"/><Relationship Id="rId177" Type="http://schemas.openxmlformats.org/officeDocument/2006/relationships/hyperlink" Target="https://www.strombergarchitectural.com/products/entryways/materials/gfrs-entryways" TargetMode="External"/><Relationship Id="rId342" Type="http://schemas.openxmlformats.org/officeDocument/2006/relationships/hyperlink" Target="https://www.strombergarchitectural.com/products/urns" TargetMode="External"/><Relationship Id="rId384" Type="http://schemas.openxmlformats.org/officeDocument/2006/relationships/hyperlink" Target="https://www.strombergarchitectural.com/projects/children-s-hospital" TargetMode="External"/><Relationship Id="rId591" Type="http://schemas.openxmlformats.org/officeDocument/2006/relationships/hyperlink" Target="https://www.strombergarchitectural.com/specs_files/gfrc_fountains_specs.pdf" TargetMode="External"/><Relationship Id="rId605" Type="http://schemas.openxmlformats.org/officeDocument/2006/relationships/hyperlink" Target="https://www.strombergarchitectural.com/specs_files/gfrc_planters_specs.rtf" TargetMode="External"/><Relationship Id="rId202" Type="http://schemas.openxmlformats.org/officeDocument/2006/relationships/hyperlink" Target="https://www.strombergarchitectural.com/products/finials/usage/church-finials" TargetMode="External"/><Relationship Id="rId244" Type="http://schemas.openxmlformats.org/officeDocument/2006/relationships/hyperlink" Target="https://www.strombergarchitectural.com/products/fountains-and-rings/materials/cast-stone-fountains" TargetMode="External"/><Relationship Id="rId647" Type="http://schemas.openxmlformats.org/officeDocument/2006/relationships/hyperlink" Target="https://www.strombergarchitectural.com/specs_files/GFRS.rtf" TargetMode="External"/><Relationship Id="rId39" Type="http://schemas.openxmlformats.org/officeDocument/2006/relationships/hyperlink" Target="https://www.strombergarchitectural.com/materials/mybaluster" TargetMode="External"/><Relationship Id="rId286" Type="http://schemas.openxmlformats.org/officeDocument/2006/relationships/hyperlink" Target="https://www.strombergarchitectural.com/products/quoins" TargetMode="External"/><Relationship Id="rId451" Type="http://schemas.openxmlformats.org/officeDocument/2006/relationships/hyperlink" Target="https://www.strombergarchitectural.com/projects/la-quinta-inn" TargetMode="External"/><Relationship Id="rId493" Type="http://schemas.openxmlformats.org/officeDocument/2006/relationships/hyperlink" Target="https://www.strombergarchitectural.com/projects/prettyman-courthouse" TargetMode="External"/><Relationship Id="rId507" Type="http://schemas.openxmlformats.org/officeDocument/2006/relationships/hyperlink" Target="https://www.strombergarchitectural.com/projects/southlands" TargetMode="External"/><Relationship Id="rId549" Type="http://schemas.openxmlformats.org/officeDocument/2006/relationships/hyperlink" Target="https://www.strombergarchitectural.com/specs_files/CastStone.pdf" TargetMode="External"/><Relationship Id="rId50" Type="http://schemas.openxmlformats.org/officeDocument/2006/relationships/hyperlink" Target="https://www.strombergarchitectural.com/products/balustrade" TargetMode="External"/><Relationship Id="rId104" Type="http://schemas.openxmlformats.org/officeDocument/2006/relationships/hyperlink" Target="https://www.strombergarchitectural.com/products/brackets" TargetMode="External"/><Relationship Id="rId146" Type="http://schemas.openxmlformats.org/officeDocument/2006/relationships/hyperlink" Target="https://www.strombergarchitectural.com/products/domes" TargetMode="External"/><Relationship Id="rId188" Type="http://schemas.openxmlformats.org/officeDocument/2006/relationships/hyperlink" Target="https://www.strombergarchitectural.com/products/entryways/usage/renovation---restoration-entryways" TargetMode="External"/><Relationship Id="rId311" Type="http://schemas.openxmlformats.org/officeDocument/2006/relationships/hyperlink" Target="https://www.strombergarchitectural.com/products/sculpture/types/custom" TargetMode="External"/><Relationship Id="rId353" Type="http://schemas.openxmlformats.org/officeDocument/2006/relationships/hyperlink" Target="https://www.strombergarchitectural.com/projects/1st-bank---trust" TargetMode="External"/><Relationship Id="rId395" Type="http://schemas.openxmlformats.org/officeDocument/2006/relationships/hyperlink" Target="https://www.strombergarchitectural.com/projects/college-of-william-and-mary" TargetMode="External"/><Relationship Id="rId409" Type="http://schemas.openxmlformats.org/officeDocument/2006/relationships/hyperlink" Target="https://www.strombergarchitectural.com/projects/dbu" TargetMode="External"/><Relationship Id="rId560" Type="http://schemas.openxmlformats.org/officeDocument/2006/relationships/hyperlink" Target="https://www.strombergarchitectural.com/specs_files/gfrc_balustrade_specs.pdf" TargetMode="External"/><Relationship Id="rId92" Type="http://schemas.openxmlformats.org/officeDocument/2006/relationships/hyperlink" Target="https://www.strombergarchitectural.com/products/bas-relief/usage/church-bas-relief" TargetMode="External"/><Relationship Id="rId213" Type="http://schemas.openxmlformats.org/officeDocument/2006/relationships/hyperlink" Target="https://www.strombergarchitectural.com/products/finials/usage/residential-finials" TargetMode="External"/><Relationship Id="rId420" Type="http://schemas.openxmlformats.org/officeDocument/2006/relationships/hyperlink" Target="https://www.strombergarchitectural.com/projects/first-presbyterian-church" TargetMode="External"/><Relationship Id="rId616" Type="http://schemas.openxmlformats.org/officeDocument/2006/relationships/hyperlink" Target="https://www.strombergarchitectural.com/specs_files/gfrc_signs_specs.rtf" TargetMode="External"/><Relationship Id="rId658" Type="http://schemas.openxmlformats.org/officeDocument/2006/relationships/hyperlink" Target="http://www.strombergarchitectural.com/gfrc-bollard-specs" TargetMode="External"/><Relationship Id="rId255" Type="http://schemas.openxmlformats.org/officeDocument/2006/relationships/hyperlink" Target="https://www.strombergarchitectural.com/products/fountains-and-rings/types/custom-fountains" TargetMode="External"/><Relationship Id="rId297" Type="http://schemas.openxmlformats.org/officeDocument/2006/relationships/hyperlink" Target="https://www.strombergarchitectural.com/products/sculpture/materials/gfrg-sculpture" TargetMode="External"/><Relationship Id="rId462" Type="http://schemas.openxmlformats.org/officeDocument/2006/relationships/hyperlink" Target="https://www.strombergarchitectural.com/projects/newport-news-police" TargetMode="External"/><Relationship Id="rId518" Type="http://schemas.openxmlformats.org/officeDocument/2006/relationships/hyperlink" Target="https://www.strombergarchitectural.com/projects/st--michael" TargetMode="External"/><Relationship Id="rId115" Type="http://schemas.openxmlformats.org/officeDocument/2006/relationships/hyperlink" Target="https://www.strombergarchitectural.com/products/columns/types/composite" TargetMode="External"/><Relationship Id="rId157" Type="http://schemas.openxmlformats.org/officeDocument/2006/relationships/hyperlink" Target="https://www.strombergarchitectural.com/products/domes/types/cupolas" TargetMode="External"/><Relationship Id="rId322" Type="http://schemas.openxmlformats.org/officeDocument/2006/relationships/hyperlink" Target="https://www.strombergarchitectural.com/products/sculpture/usage/church---ecclesiastical-projects" TargetMode="External"/><Relationship Id="rId364" Type="http://schemas.openxmlformats.org/officeDocument/2006/relationships/hyperlink" Target="https://www.strombergarchitectural.com/projects/atlantis-resort" TargetMode="External"/><Relationship Id="rId61" Type="http://schemas.openxmlformats.org/officeDocument/2006/relationships/hyperlink" Target="https://www.strombergarchitectural.com/products/barrel-vaulting/materials/cast-stone-barrel-vaulting" TargetMode="External"/><Relationship Id="rId199" Type="http://schemas.openxmlformats.org/officeDocument/2006/relationships/hyperlink" Target="https://www.strombergarchitectural.com/products/finials/materials/gfrs-finials" TargetMode="External"/><Relationship Id="rId571" Type="http://schemas.openxmlformats.org/officeDocument/2006/relationships/hyperlink" Target="https://www.strombergarchitectural.com/specs_files/gfrc_bollards_specs.doc" TargetMode="External"/><Relationship Id="rId627" Type="http://schemas.openxmlformats.org/officeDocument/2006/relationships/hyperlink" Target="https://www.strombergarchitectural.com/specs_files/gfrc_trash_receptacles_specs.pdf" TargetMode="External"/><Relationship Id="rId669" Type="http://schemas.openxmlformats.org/officeDocument/2006/relationships/hyperlink" Target="http://www.strombergarchitectural.com/gfrc-planter-specs" TargetMode="External"/><Relationship Id="rId19" Type="http://schemas.openxmlformats.org/officeDocument/2006/relationships/hyperlink" Target="https://www.strombergarchitectural.com/materials/coral-and-fossil-stone" TargetMode="External"/><Relationship Id="rId224" Type="http://schemas.openxmlformats.org/officeDocument/2006/relationships/hyperlink" Target="https://www.strombergarchitectural.com/products/fireplaces/materials/marble-fireplaces" TargetMode="External"/><Relationship Id="rId266" Type="http://schemas.openxmlformats.org/officeDocument/2006/relationships/hyperlink" Target="https://www.strombergarchitectural.com/products/lintels" TargetMode="External"/><Relationship Id="rId431" Type="http://schemas.openxmlformats.org/officeDocument/2006/relationships/hyperlink" Target="https://www.strombergarchitectural.com/projects/greenville-sports-park" TargetMode="External"/><Relationship Id="rId473" Type="http://schemas.openxmlformats.org/officeDocument/2006/relationships/hyperlink" Target="https://www.strombergarchitectural.com/projects/one-morrocroft-centre" TargetMode="External"/><Relationship Id="rId529" Type="http://schemas.openxmlformats.org/officeDocument/2006/relationships/hyperlink" Target="https://www.strombergarchitectural.com/projects/the-pentagon" TargetMode="External"/><Relationship Id="rId680" Type="http://schemas.openxmlformats.org/officeDocument/2006/relationships/hyperlink" Target="http://www.strombergarchitectural.com/gfrgspecifications" TargetMode="External"/><Relationship Id="rId30" Type="http://schemas.openxmlformats.org/officeDocument/2006/relationships/hyperlink" Target="https://www.strombergarchitectural.com/materials/gfrp-leed" TargetMode="External"/><Relationship Id="rId126" Type="http://schemas.openxmlformats.org/officeDocument/2006/relationships/hyperlink" Target="https://www.strombergarchitectural.com/products/cornice/materials/gfrp-cornice" TargetMode="External"/><Relationship Id="rId168" Type="http://schemas.openxmlformats.org/officeDocument/2006/relationships/hyperlink" Target="https://www.strombergarchitectural.com/products/entablature" TargetMode="External"/><Relationship Id="rId333" Type="http://schemas.openxmlformats.org/officeDocument/2006/relationships/hyperlink" Target="https://www.strombergarchitectural.com/products/sculpture/usage/residential-projects" TargetMode="External"/><Relationship Id="rId540" Type="http://schemas.openxmlformats.org/officeDocument/2006/relationships/hyperlink" Target="https://www.strombergarchitectural.com/samples" TargetMode="External"/><Relationship Id="rId72" Type="http://schemas.openxmlformats.org/officeDocument/2006/relationships/hyperlink" Target="https://www.strombergarchitectural.com/products/barrel-vaulting/usage/church-barrel-vaulting" TargetMode="External"/><Relationship Id="rId375" Type="http://schemas.openxmlformats.org/officeDocument/2006/relationships/hyperlink" Target="https://www.strombergarchitectural.com/projects/canyon-creek" TargetMode="External"/><Relationship Id="rId582" Type="http://schemas.openxmlformats.org/officeDocument/2006/relationships/hyperlink" Target="https://www.strombergarchitectural.com/specs_files/gfrc_domescupolas_specs.doc" TargetMode="External"/><Relationship Id="rId638" Type="http://schemas.openxmlformats.org/officeDocument/2006/relationships/hyperlink" Target="https://www.strombergarchitectural.com/specs_files/GFRP.pdf" TargetMode="External"/><Relationship Id="rId3" Type="http://schemas.openxmlformats.org/officeDocument/2006/relationships/hyperlink" Target="https://www.strombergarchitectural.com/about" TargetMode="External"/><Relationship Id="rId235" Type="http://schemas.openxmlformats.org/officeDocument/2006/relationships/hyperlink" Target="https://www.strombergarchitectural.com/products/fireplaces/usage/renovation---restoration-fireplaces" TargetMode="External"/><Relationship Id="rId277" Type="http://schemas.openxmlformats.org/officeDocument/2006/relationships/hyperlink" Target="https://www.strombergarchitectural.com/products/pergolas" TargetMode="External"/><Relationship Id="rId400" Type="http://schemas.openxmlformats.org/officeDocument/2006/relationships/hyperlink" Target="https://www.strombergarchitectural.com/projects/crescent-hotel" TargetMode="External"/><Relationship Id="rId442" Type="http://schemas.openxmlformats.org/officeDocument/2006/relationships/hyperlink" Target="https://www.strombergarchitectural.com/projects/isola-bella" TargetMode="External"/><Relationship Id="rId484" Type="http://schemas.openxmlformats.org/officeDocument/2006/relationships/hyperlink" Target="https://www.strombergarchitectural.com/projects/pan-asia-bistro" TargetMode="External"/><Relationship Id="rId137" Type="http://schemas.openxmlformats.org/officeDocument/2006/relationships/hyperlink" Target="https://www.strombergarchitectural.com/products/cornice/usage/government-cornices" TargetMode="External"/><Relationship Id="rId302" Type="http://schemas.openxmlformats.org/officeDocument/2006/relationships/hyperlink" Target="https://www.strombergarchitectural.com/products/sculpture/materials/marble-sculpture" TargetMode="External"/><Relationship Id="rId344" Type="http://schemas.openxmlformats.org/officeDocument/2006/relationships/hyperlink" Target="https://www.strombergarchitectural.com/products/wall-caps" TargetMode="External"/><Relationship Id="rId41" Type="http://schemas.openxmlformats.org/officeDocument/2006/relationships/hyperlink" Target="https://www.strombergarchitectural.com/materials/stoneply" TargetMode="External"/><Relationship Id="rId83" Type="http://schemas.openxmlformats.org/officeDocument/2006/relationships/hyperlink" Target="https://www.strombergarchitectural.com/products/bases" TargetMode="External"/><Relationship Id="rId179" Type="http://schemas.openxmlformats.org/officeDocument/2006/relationships/hyperlink" Target="https://www.strombergarchitectural.com/products/entryways/types/exterior-entryways" TargetMode="External"/><Relationship Id="rId386" Type="http://schemas.openxmlformats.org/officeDocument/2006/relationships/hyperlink" Target="https://www.strombergarchitectural.com/projects/claremont-inn" TargetMode="External"/><Relationship Id="rId551" Type="http://schemas.openxmlformats.org/officeDocument/2006/relationships/hyperlink" Target="https://www.strombergarchitectural.com/specs_files/CastStone.rtf" TargetMode="External"/><Relationship Id="rId593" Type="http://schemas.openxmlformats.org/officeDocument/2006/relationships/hyperlink" Target="https://www.strombergarchitectural.com/specs_files/gfrc_fountains_specs.rtf" TargetMode="External"/><Relationship Id="rId607" Type="http://schemas.openxmlformats.org/officeDocument/2006/relationships/hyperlink" Target="https://www.strombergarchitectural.com/specs_files/gfrc_roofoverlays_specs.doc" TargetMode="External"/><Relationship Id="rId649" Type="http://schemas.openxmlformats.org/officeDocument/2006/relationships/hyperlink" Target="https://www.strombergarchitectural.com/terracotta-restoration" TargetMode="External"/><Relationship Id="rId190" Type="http://schemas.openxmlformats.org/officeDocument/2006/relationships/hyperlink" Target="https://www.strombergarchitectural.com/products/entryways/usage/residential-entryways" TargetMode="External"/><Relationship Id="rId204" Type="http://schemas.openxmlformats.org/officeDocument/2006/relationships/hyperlink" Target="https://www.strombergarchitectural.com/products/finials/usage/custom-finials" TargetMode="External"/><Relationship Id="rId246" Type="http://schemas.openxmlformats.org/officeDocument/2006/relationships/hyperlink" Target="https://www.strombergarchitectural.com/products/fountains-and-rings/materials/gfrc-fountains" TargetMode="External"/><Relationship Id="rId288" Type="http://schemas.openxmlformats.org/officeDocument/2006/relationships/hyperlink" Target="https://www.strombergarchitectural.com/products/railing" TargetMode="External"/><Relationship Id="rId411" Type="http://schemas.openxmlformats.org/officeDocument/2006/relationships/hyperlink" Target="https://www.strombergarchitectural.com/projects/eastridge-mall" TargetMode="External"/><Relationship Id="rId453" Type="http://schemas.openxmlformats.org/officeDocument/2006/relationships/hyperlink" Target="https://www.strombergarchitectural.com/projects/little-pine-lake" TargetMode="External"/><Relationship Id="rId509" Type="http://schemas.openxmlformats.org/officeDocument/2006/relationships/hyperlink" Target="https://www.strombergarchitectural.com/projects/south-riding-center" TargetMode="External"/><Relationship Id="rId660" Type="http://schemas.openxmlformats.org/officeDocument/2006/relationships/hyperlink" Target="http://www.strombergarchitectural.com/gfrc-column-specs" TargetMode="External"/><Relationship Id="rId106" Type="http://schemas.openxmlformats.org/officeDocument/2006/relationships/hyperlink" Target="https://www.strombergarchitectural.com/products/cartouche" TargetMode="External"/><Relationship Id="rId313" Type="http://schemas.openxmlformats.org/officeDocument/2006/relationships/hyperlink" Target="https://www.strombergarchitectural.com/products/sculpture/types/figurative---memorial" TargetMode="External"/><Relationship Id="rId495" Type="http://schemas.openxmlformats.org/officeDocument/2006/relationships/hyperlink" Target="https://www.strombergarchitectural.com/projects/r-e--berry" TargetMode="External"/><Relationship Id="rId10" Type="http://schemas.openxmlformats.org/officeDocument/2006/relationships/hyperlink" Target="https://www.strombergarchitectural.com/files/GFRP_brochure.pdf" TargetMode="External"/><Relationship Id="rId52" Type="http://schemas.openxmlformats.org/officeDocument/2006/relationships/hyperlink" Target="https://www.strombergarchitectural.com/products/balustrade/materials/cast-stone-balustrade" TargetMode="External"/><Relationship Id="rId94" Type="http://schemas.openxmlformats.org/officeDocument/2006/relationships/hyperlink" Target="https://www.strombergarchitectural.com/products/bas-relief/usage/government-bas-relief" TargetMode="External"/><Relationship Id="rId148" Type="http://schemas.openxmlformats.org/officeDocument/2006/relationships/hyperlink" Target="https://www.strombergarchitectural.com/products/domes/materials/gfrc--glass-fiber-reinforced-concrete--domes" TargetMode="External"/><Relationship Id="rId355" Type="http://schemas.openxmlformats.org/officeDocument/2006/relationships/hyperlink" Target="https://www.strombergarchitectural.com/projects/750-e--pratt" TargetMode="External"/><Relationship Id="rId397" Type="http://schemas.openxmlformats.org/officeDocument/2006/relationships/hyperlink" Target="https://www.strombergarchitectural.com/projects/commerce-bank" TargetMode="External"/><Relationship Id="rId520" Type="http://schemas.openxmlformats.org/officeDocument/2006/relationships/hyperlink" Target="https://www.strombergarchitectural.com/projects/st--peter-s-church" TargetMode="External"/><Relationship Id="rId562" Type="http://schemas.openxmlformats.org/officeDocument/2006/relationships/hyperlink" Target="https://www.strombergarchitectural.com/specs_files/gfrc_balustrade_specs.rtf" TargetMode="External"/><Relationship Id="rId618" Type="http://schemas.openxmlformats.org/officeDocument/2006/relationships/hyperlink" Target="https://www.strombergarchitectural.com/specs_files/gfrc_tables_specs.doc" TargetMode="External"/><Relationship Id="rId215" Type="http://schemas.openxmlformats.org/officeDocument/2006/relationships/hyperlink" Target="https://www.strombergarchitectural.com/products/fireplaces" TargetMode="External"/><Relationship Id="rId257" Type="http://schemas.openxmlformats.org/officeDocument/2006/relationships/hyperlink" Target="https://www.strombergarchitectural.com/products/fountains-and-rings/types/waterfall-fountains" TargetMode="External"/><Relationship Id="rId422" Type="http://schemas.openxmlformats.org/officeDocument/2006/relationships/hyperlink" Target="https://www.strombergarchitectural.com/projects/forsythe" TargetMode="External"/><Relationship Id="rId464" Type="http://schemas.openxmlformats.org/officeDocument/2006/relationships/hyperlink" Target="https://www.strombergarchitectural.com/projects/norm-dicks-center" TargetMode="External"/><Relationship Id="rId299" Type="http://schemas.openxmlformats.org/officeDocument/2006/relationships/hyperlink" Target="https://www.strombergarchitectural.com/products/sculpture/materials/gfrp-sculpture" TargetMode="External"/><Relationship Id="rId63" Type="http://schemas.openxmlformats.org/officeDocument/2006/relationships/hyperlink" Target="https://www.strombergarchitectural.com/products/barrel-vaulting/materials/gfrc-barrel-vaulting" TargetMode="External"/><Relationship Id="rId159" Type="http://schemas.openxmlformats.org/officeDocument/2006/relationships/hyperlink" Target="https://www.strombergarchitectural.com/products/domes/types/exterior-domes" TargetMode="External"/><Relationship Id="rId366" Type="http://schemas.openxmlformats.org/officeDocument/2006/relationships/hyperlink" Target="https://www.strombergarchitectural.com/projects/atrias-restaurant" TargetMode="External"/><Relationship Id="rId573" Type="http://schemas.openxmlformats.org/officeDocument/2006/relationships/hyperlink" Target="https://www.strombergarchitectural.com/specs_files/gfrc_bollards_specs.pdf" TargetMode="External"/><Relationship Id="rId226" Type="http://schemas.openxmlformats.org/officeDocument/2006/relationships/hyperlink" Target="https://www.strombergarchitectural.com/products/fireplaces/usage/church---ecclesiastical-fireplaces" TargetMode="External"/><Relationship Id="rId433" Type="http://schemas.openxmlformats.org/officeDocument/2006/relationships/hyperlink" Target="https://www.strombergarchitectural.com/projects/heidi-s-deli" TargetMode="External"/><Relationship Id="rId640" Type="http://schemas.openxmlformats.org/officeDocument/2006/relationships/hyperlink" Target="https://www.strombergarchitectural.com/specs_files/GFRP.rtf" TargetMode="External"/><Relationship Id="rId74" Type="http://schemas.openxmlformats.org/officeDocument/2006/relationships/hyperlink" Target="https://www.strombergarchitectural.com/products/barrel-vaulting/usage/government-barrel-vaulting" TargetMode="External"/><Relationship Id="rId377" Type="http://schemas.openxmlformats.org/officeDocument/2006/relationships/hyperlink" Target="https://www.strombergarchitectural.com/projects/caramoor-arts" TargetMode="External"/><Relationship Id="rId500" Type="http://schemas.openxmlformats.org/officeDocument/2006/relationships/hyperlink" Target="https://www.strombergarchitectural.com/projects/san-jose-state" TargetMode="External"/><Relationship Id="rId584" Type="http://schemas.openxmlformats.org/officeDocument/2006/relationships/hyperlink" Target="https://www.strombergarchitectural.com/specs_files/gfrc_domescupolas_specs.pdf" TargetMode="External"/><Relationship Id="rId5" Type="http://schemas.openxmlformats.org/officeDocument/2006/relationships/hyperlink" Target="https://www.strombergarchitectural.com/cad" TargetMode="External"/><Relationship Id="rId237" Type="http://schemas.openxmlformats.org/officeDocument/2006/relationships/hyperlink" Target="https://www.strombergarchitectural.com/products/fireplaces/usage/residential-fireplaces" TargetMode="External"/><Relationship Id="rId444" Type="http://schemas.openxmlformats.org/officeDocument/2006/relationships/hyperlink" Target="https://www.strombergarchitectural.com/projects/jared-jewelry" TargetMode="External"/><Relationship Id="rId651" Type="http://schemas.openxmlformats.org/officeDocument/2006/relationships/hyperlink" Target="http://www.strombergarchitectural.com/caststonespecs" TargetMode="External"/><Relationship Id="rId290" Type="http://schemas.openxmlformats.org/officeDocument/2006/relationships/hyperlink" Target="https://www.strombergarchitectural.com/products/sculpture" TargetMode="External"/><Relationship Id="rId304" Type="http://schemas.openxmlformats.org/officeDocument/2006/relationships/hyperlink" Target="https://www.strombergarchitectural.com/products/sculpture/types/abstract" TargetMode="External"/><Relationship Id="rId388" Type="http://schemas.openxmlformats.org/officeDocument/2006/relationships/hyperlink" Target="https://www.strombergarchitectural.com/projects/clay-academy" TargetMode="External"/><Relationship Id="rId511" Type="http://schemas.openxmlformats.org/officeDocument/2006/relationships/hyperlink" Target="https://www.strombergarchitectural.com/projects/spinnaker-bay" TargetMode="External"/><Relationship Id="rId609" Type="http://schemas.openxmlformats.org/officeDocument/2006/relationships/hyperlink" Target="https://www.strombergarchitectural.com/specs_files/gfrc_roofoverlays_specs.pdf" TargetMode="External"/><Relationship Id="rId85" Type="http://schemas.openxmlformats.org/officeDocument/2006/relationships/hyperlink" Target="https://www.strombergarchitectural.com/products/bas-relief" TargetMode="External"/><Relationship Id="rId150" Type="http://schemas.openxmlformats.org/officeDocument/2006/relationships/hyperlink" Target="https://www.strombergarchitectural.com/products/domes/materials/gfrg--glass-fiber-reinforced-gypsum--domes" TargetMode="External"/><Relationship Id="rId595" Type="http://schemas.openxmlformats.org/officeDocument/2006/relationships/hyperlink" Target="https://www.strombergarchitectural.com/specs_files/gfrc_mantles_specs.doc" TargetMode="External"/><Relationship Id="rId248" Type="http://schemas.openxmlformats.org/officeDocument/2006/relationships/hyperlink" Target="https://www.strombergarchitectural.com/products/fountains-and-rings/materials/gfrp-fountains" TargetMode="External"/><Relationship Id="rId455" Type="http://schemas.openxmlformats.org/officeDocument/2006/relationships/hyperlink" Target="https://www.strombergarchitectural.com/projects/mamaronack-ave--school" TargetMode="External"/><Relationship Id="rId662" Type="http://schemas.openxmlformats.org/officeDocument/2006/relationships/hyperlink" Target="http://www.strombergarchitectural.com/gfrc-domescupolas-specs" TargetMode="External"/><Relationship Id="rId12" Type="http://schemas.openxmlformats.org/officeDocument/2006/relationships/hyperlink" Target="https://www.strombergarchitectural.com/gfrc-glossary" TargetMode="External"/><Relationship Id="rId108" Type="http://schemas.openxmlformats.org/officeDocument/2006/relationships/hyperlink" Target="https://www.strombergarchitectural.com/products/ceilings" TargetMode="External"/><Relationship Id="rId315" Type="http://schemas.openxmlformats.org/officeDocument/2006/relationships/hyperlink" Target="https://www.strombergarchitectural.com/products/sculpture/types/marine" TargetMode="External"/><Relationship Id="rId522" Type="http://schemas.openxmlformats.org/officeDocument/2006/relationships/hyperlink" Target="https://www.strombergarchitectural.com/projects/texas-state-capitol" TargetMode="External"/><Relationship Id="rId96" Type="http://schemas.openxmlformats.org/officeDocument/2006/relationships/hyperlink" Target="https://www.strombergarchitectural.com/products/bas-relief/usage/hospitality-bas-relief" TargetMode="External"/><Relationship Id="rId161" Type="http://schemas.openxmlformats.org/officeDocument/2006/relationships/hyperlink" Target="https://www.strombergarchitectural.com/products/domes/types/interior-domes" TargetMode="External"/><Relationship Id="rId399" Type="http://schemas.openxmlformats.org/officeDocument/2006/relationships/hyperlink" Target="https://www.strombergarchitectural.com/projects/coral-gables" TargetMode="External"/><Relationship Id="rId259" Type="http://schemas.openxmlformats.org/officeDocument/2006/relationships/hyperlink" Target="https://www.strombergarchitectural.com/products/gazebos" TargetMode="External"/><Relationship Id="rId466" Type="http://schemas.openxmlformats.org/officeDocument/2006/relationships/hyperlink" Target="https://www.strombergarchitectural.com/projects/north-shore-college" TargetMode="External"/><Relationship Id="rId673" Type="http://schemas.openxmlformats.org/officeDocument/2006/relationships/hyperlink" Target="http://www.strombergarchitectural.com/gfrc-signs-specs" TargetMode="External"/><Relationship Id="rId23" Type="http://schemas.openxmlformats.org/officeDocument/2006/relationships/hyperlink" Target="https://www.strombergarchitectural.com/materials/gfrc-leed" TargetMode="External"/><Relationship Id="rId119" Type="http://schemas.openxmlformats.org/officeDocument/2006/relationships/hyperlink" Target="https://www.strombergarchitectural.com/products/columns/types/greek-doric" TargetMode="External"/><Relationship Id="rId326" Type="http://schemas.openxmlformats.org/officeDocument/2006/relationships/hyperlink" Target="https://www.strombergarchitectural.com/products/sculpture/usage/government-projects" TargetMode="External"/><Relationship Id="rId533" Type="http://schemas.openxmlformats.org/officeDocument/2006/relationships/hyperlink" Target="https://www.strombergarchitectural.com/projects/walla-walla-university" TargetMode="External"/><Relationship Id="rId172" Type="http://schemas.openxmlformats.org/officeDocument/2006/relationships/hyperlink" Target="https://www.strombergarchitectural.com/products/entryways/materials/gfrc-entryways" TargetMode="External"/><Relationship Id="rId477" Type="http://schemas.openxmlformats.org/officeDocument/2006/relationships/hyperlink" Target="https://www.strombergarchitectural.com/projects/opryland--tennessee" TargetMode="External"/><Relationship Id="rId600" Type="http://schemas.openxmlformats.org/officeDocument/2006/relationships/hyperlink" Target="https://www.strombergarchitectural.com/specs_files/gfrc_planters_specs.doc" TargetMode="External"/><Relationship Id="rId684" Type="http://schemas.openxmlformats.org/officeDocument/2006/relationships/hyperlink" Target="http://www.strombergarchitectural.com/gfrsspecifications" TargetMode="External"/><Relationship Id="rId337" Type="http://schemas.openxmlformats.org/officeDocument/2006/relationships/hyperlink" Target="https://www.strombergarchitectural.com/products/site-amenities" TargetMode="External"/><Relationship Id="rId34" Type="http://schemas.openxmlformats.org/officeDocument/2006/relationships/hyperlink" Target="https://www.strombergarchitectural.com/materials/gfrs-leed" TargetMode="External"/><Relationship Id="rId544" Type="http://schemas.openxmlformats.org/officeDocument/2006/relationships/hyperlink" Target="https://www.strombergarchitectural.com/specs" TargetMode="External"/><Relationship Id="rId183" Type="http://schemas.openxmlformats.org/officeDocument/2006/relationships/hyperlink" Target="https://www.strombergarchitectural.com/products/entryways/usage/custom-entryways" TargetMode="External"/><Relationship Id="rId390" Type="http://schemas.openxmlformats.org/officeDocument/2006/relationships/hyperlink" Target="https://www.strombergarchitectural.com/projects/cobb-cinema" TargetMode="External"/><Relationship Id="rId404" Type="http://schemas.openxmlformats.org/officeDocument/2006/relationships/hyperlink" Target="https://www.strombergarchitectural.com/projects/d-a--blodgett-building" TargetMode="External"/><Relationship Id="rId611" Type="http://schemas.openxmlformats.org/officeDocument/2006/relationships/hyperlink" Target="https://www.strombergarchitectural.com/specs_files/gfrc_roofoverlays_specs.rtf" TargetMode="External"/><Relationship Id="rId250" Type="http://schemas.openxmlformats.org/officeDocument/2006/relationships/hyperlink" Target="https://www.strombergarchitectural.com/products/fountains-and-rings/materials/gfrs-fountains" TargetMode="External"/><Relationship Id="rId488" Type="http://schemas.openxmlformats.org/officeDocument/2006/relationships/hyperlink" Target="https://www.strombergarchitectural.com/projects/pierce-laboratory" TargetMode="External"/><Relationship Id="rId45" Type="http://schemas.openxmlformats.org/officeDocument/2006/relationships/hyperlink" Target="https://www.strombergarchitectural.com/materials/translucent-glass-fiber" TargetMode="External"/><Relationship Id="rId110" Type="http://schemas.openxmlformats.org/officeDocument/2006/relationships/hyperlink" Target="https://www.strombergarchitectural.com/products/chimney-caps" TargetMode="External"/><Relationship Id="rId348" Type="http://schemas.openxmlformats.org/officeDocument/2006/relationships/hyperlink" Target="https://www.strombergarchitectural.com/products/window-surrounds" TargetMode="External"/><Relationship Id="rId555" Type="http://schemas.openxmlformats.org/officeDocument/2006/relationships/hyperlink" Target="https://www.strombergarchitectural.com/specs_files/GFRC.pdf" TargetMode="External"/><Relationship Id="rId194" Type="http://schemas.openxmlformats.org/officeDocument/2006/relationships/hyperlink" Target="https://www.strombergarchitectural.com/products/finials/materials/gfrc-finials" TargetMode="External"/><Relationship Id="rId208" Type="http://schemas.openxmlformats.org/officeDocument/2006/relationships/hyperlink" Target="https://www.strombergarchitectural.com/products/finials/usage/hospitality-finials" TargetMode="External"/><Relationship Id="rId415" Type="http://schemas.openxmlformats.org/officeDocument/2006/relationships/hyperlink" Target="https://www.strombergarchitectural.com/projects/fdc-seatac" TargetMode="External"/><Relationship Id="rId622" Type="http://schemas.openxmlformats.org/officeDocument/2006/relationships/hyperlink" Target="https://www.strombergarchitectural.com/specs_files/gfrc_tables_specs.rtf" TargetMode="External"/><Relationship Id="rId261" Type="http://schemas.openxmlformats.org/officeDocument/2006/relationships/hyperlink" Target="https://www.strombergarchitectural.com/products/grates" TargetMode="External"/><Relationship Id="rId499" Type="http://schemas.openxmlformats.org/officeDocument/2006/relationships/hyperlink" Target="https://www.strombergarchitectural.com/projects/rose-state-college" TargetMode="External"/><Relationship Id="rId56" Type="http://schemas.openxmlformats.org/officeDocument/2006/relationships/hyperlink" Target="https://www.strombergarchitectural.com/products/balustrade/materials/gfrs-balustrade" TargetMode="External"/><Relationship Id="rId359" Type="http://schemas.openxmlformats.org/officeDocument/2006/relationships/hyperlink" Target="https://www.strombergarchitectural.com/projects/amherst-college" TargetMode="External"/><Relationship Id="rId566" Type="http://schemas.openxmlformats.org/officeDocument/2006/relationships/hyperlink" Target="https://www.strombergarchitectural.com/specs_files/gfrc_benches_specs.pdf" TargetMode="External"/><Relationship Id="rId121" Type="http://schemas.openxmlformats.org/officeDocument/2006/relationships/hyperlink" Target="https://www.strombergarchitectural.com/products/columns/types/roman-corinthian" TargetMode="External"/><Relationship Id="rId219" Type="http://schemas.openxmlformats.org/officeDocument/2006/relationships/hyperlink" Target="https://www.strombergarchitectural.com/products/fireplaces/materials/gfrc-fireplaces" TargetMode="External"/><Relationship Id="rId426" Type="http://schemas.openxmlformats.org/officeDocument/2006/relationships/hyperlink" Target="https://www.strombergarchitectural.com/projects/georgetown-council" TargetMode="External"/><Relationship Id="rId633" Type="http://schemas.openxmlformats.org/officeDocument/2006/relationships/hyperlink" Target="https://www.strombergarchitectural.com/specs_files/GFRG.pdf" TargetMode="External"/><Relationship Id="rId67" Type="http://schemas.openxmlformats.org/officeDocument/2006/relationships/hyperlink" Target="https://www.strombergarchitectural.com/products/barrel-vaulting/materials/gfrp-barrel-vaulting" TargetMode="External"/><Relationship Id="rId272" Type="http://schemas.openxmlformats.org/officeDocument/2006/relationships/hyperlink" Target="https://www.strombergarchitectural.com/products/niches" TargetMode="External"/><Relationship Id="rId577" Type="http://schemas.openxmlformats.org/officeDocument/2006/relationships/hyperlink" Target="https://www.strombergarchitectural.com/specs_files/gfrc_columns_specs.doc" TargetMode="External"/><Relationship Id="rId132" Type="http://schemas.openxmlformats.org/officeDocument/2006/relationships/hyperlink" Target="https://www.strombergarchitectural.com/products/cornice/usage/church-cornices" TargetMode="External"/><Relationship Id="rId437" Type="http://schemas.openxmlformats.org/officeDocument/2006/relationships/hyperlink" Target="https://www.strombergarchitectural.com/projects/hollywood-casino" TargetMode="External"/><Relationship Id="rId644" Type="http://schemas.openxmlformats.org/officeDocument/2006/relationships/hyperlink" Target="https://www.strombergarchitectural.com/specs_files/GFRS.pdf" TargetMode="External"/><Relationship Id="rId283" Type="http://schemas.openxmlformats.org/officeDocument/2006/relationships/hyperlink" Target="https://www.strombergarchitectural.com/products/planters" TargetMode="External"/><Relationship Id="rId490" Type="http://schemas.openxmlformats.org/officeDocument/2006/relationships/hyperlink" Target="https://www.strombergarchitectural.com/projects/portofino" TargetMode="External"/><Relationship Id="rId504" Type="http://schemas.openxmlformats.org/officeDocument/2006/relationships/hyperlink" Target="https://www.strombergarchitectural.com/projects/smithsonian" TargetMode="External"/><Relationship Id="rId78" Type="http://schemas.openxmlformats.org/officeDocument/2006/relationships/hyperlink" Target="https://www.strombergarchitectural.com/products/barrel-vaulting/usage/renovation---restoration-barrel-vaulting" TargetMode="External"/><Relationship Id="rId143" Type="http://schemas.openxmlformats.org/officeDocument/2006/relationships/hyperlink" Target="https://www.strombergarchitectural.com/products/cornice/usage/residential-cornice" TargetMode="External"/><Relationship Id="rId350" Type="http://schemas.openxmlformats.org/officeDocument/2006/relationships/hyperlink" Target="https://www.strombergarchitectural.com/projects" TargetMode="External"/><Relationship Id="rId588" Type="http://schemas.openxmlformats.org/officeDocument/2006/relationships/hyperlink" Target="https://www.strombergarchitectural.com/specs_files/gfrc_fountains_specs.doc" TargetMode="External"/><Relationship Id="rId9" Type="http://schemas.openxmlformats.org/officeDocument/2006/relationships/hyperlink" Target="https://www.strombergarchitectural.com/files/gfrc_guidebook.pdf" TargetMode="External"/><Relationship Id="rId210" Type="http://schemas.openxmlformats.org/officeDocument/2006/relationships/hyperlink" Target="https://www.strombergarchitectural.com/products/finials/usage/renovation-finials" TargetMode="External"/><Relationship Id="rId448" Type="http://schemas.openxmlformats.org/officeDocument/2006/relationships/hyperlink" Target="https://www.strombergarchitectural.com/projects/kavanaugh-methodist" TargetMode="External"/><Relationship Id="rId655" Type="http://schemas.openxmlformats.org/officeDocument/2006/relationships/hyperlink" Target="http://www.strombergarchitectural.com/gfrc-balustrade-specs" TargetMode="External"/><Relationship Id="rId294" Type="http://schemas.openxmlformats.org/officeDocument/2006/relationships/hyperlink" Target="https://www.strombergarchitectural.com/products/sculpture/materials/gfrc-sculpture" TargetMode="External"/><Relationship Id="rId308" Type="http://schemas.openxmlformats.org/officeDocument/2006/relationships/hyperlink" Target="https://www.strombergarchitectural.com/products/sculpture/types/classical" TargetMode="External"/><Relationship Id="rId515" Type="http://schemas.openxmlformats.org/officeDocument/2006/relationships/hyperlink" Target="https://www.strombergarchitectural.com/projects/staples" TargetMode="External"/><Relationship Id="rId89" Type="http://schemas.openxmlformats.org/officeDocument/2006/relationships/hyperlink" Target="https://www.strombergarchitectural.com/products/bas-relief/types/interior-bas-relief" TargetMode="External"/><Relationship Id="rId154" Type="http://schemas.openxmlformats.org/officeDocument/2006/relationships/hyperlink" Target="https://www.strombergarchitectural.com/products/domes/types/coffered-domes" TargetMode="External"/><Relationship Id="rId361" Type="http://schemas.openxmlformats.org/officeDocument/2006/relationships/hyperlink" Target="https://www.strombergarchitectural.com/projects/anthropologie" TargetMode="External"/><Relationship Id="rId599" Type="http://schemas.openxmlformats.org/officeDocument/2006/relationships/hyperlink" Target="https://www.strombergarchitectural.com/specs_files/gfrc_mantles_specs.rtf" TargetMode="External"/><Relationship Id="rId459" Type="http://schemas.openxmlformats.org/officeDocument/2006/relationships/hyperlink" Target="https://www.strombergarchitectural.com/projects/medford-library" TargetMode="External"/><Relationship Id="rId666" Type="http://schemas.openxmlformats.org/officeDocument/2006/relationships/hyperlink" Target="http://www.strombergarchitectural.com/gfrc-mantel-specs" TargetMode="External"/><Relationship Id="rId16" Type="http://schemas.openxmlformats.org/officeDocument/2006/relationships/hyperlink" Target="https://www.strombergarchitectural.com/materials/cast-stone" TargetMode="External"/><Relationship Id="rId221" Type="http://schemas.openxmlformats.org/officeDocument/2006/relationships/hyperlink" Target="https://www.strombergarchitectural.com/products/fireplaces/materials/gfrg-fireplaces" TargetMode="External"/><Relationship Id="rId319" Type="http://schemas.openxmlformats.org/officeDocument/2006/relationships/hyperlink" Target="https://www.strombergarchitectural.com/products/sculpture/types/sacred---religious" TargetMode="External"/><Relationship Id="rId526" Type="http://schemas.openxmlformats.org/officeDocument/2006/relationships/hyperlink" Target="https://www.strombergarchitectural.com/projects/the-mansion" TargetMode="External"/><Relationship Id="rId165" Type="http://schemas.openxmlformats.org/officeDocument/2006/relationships/hyperlink" Target="https://www.strombergarchitectural.com/products/doors" TargetMode="External"/><Relationship Id="rId372" Type="http://schemas.openxmlformats.org/officeDocument/2006/relationships/hyperlink" Target="https://www.strombergarchitectural.com/projects/caesar-s-palace" TargetMode="External"/><Relationship Id="rId677" Type="http://schemas.openxmlformats.org/officeDocument/2006/relationships/hyperlink" Target="http://www.strombergarchitectural.com/gfrc-table-specs" TargetMode="External"/><Relationship Id="rId232" Type="http://schemas.openxmlformats.org/officeDocument/2006/relationships/hyperlink" Target="https://www.strombergarchitectural.com/products/fireplaces/usage/hospitality-fireplaces" TargetMode="External"/><Relationship Id="rId27" Type="http://schemas.openxmlformats.org/officeDocument/2006/relationships/hyperlink" Target="https://www.strombergarchitectural.com/materials/gfrg-leed" TargetMode="External"/><Relationship Id="rId537" Type="http://schemas.openxmlformats.org/officeDocument/2006/relationships/hyperlink" Target="https://www.strombergarchitectural.com/restoration" TargetMode="External"/><Relationship Id="rId80" Type="http://schemas.openxmlformats.org/officeDocument/2006/relationships/hyperlink" Target="https://www.strombergarchitectural.com/products/barrel-vaulting/usage/residential-barrel-vaulting" TargetMode="External"/><Relationship Id="rId176" Type="http://schemas.openxmlformats.org/officeDocument/2006/relationships/hyperlink" Target="https://www.strombergarchitectural.com/products/entryways/materials/gfrs-entryways" TargetMode="External"/><Relationship Id="rId383" Type="http://schemas.openxmlformats.org/officeDocument/2006/relationships/hyperlink" Target="https://www.strombergarchitectural.com/projects/chico-s" TargetMode="External"/><Relationship Id="rId590" Type="http://schemas.openxmlformats.org/officeDocument/2006/relationships/hyperlink" Target="https://www.strombergarchitectural.com/specs_files/gfrc_fountains_specs.pdf" TargetMode="External"/><Relationship Id="rId604" Type="http://schemas.openxmlformats.org/officeDocument/2006/relationships/hyperlink" Target="https://www.strombergarchitectural.com/specs_files/gfrc_planters_specs.rtf" TargetMode="External"/><Relationship Id="rId243" Type="http://schemas.openxmlformats.org/officeDocument/2006/relationships/hyperlink" Target="https://www.strombergarchitectural.com/products/fountains-and-rings/materials/bronze-fountains" TargetMode="External"/><Relationship Id="rId450" Type="http://schemas.openxmlformats.org/officeDocument/2006/relationships/hyperlink" Target="https://www.strombergarchitectural.com/projects/la-quinta-inn" TargetMode="External"/><Relationship Id="rId38" Type="http://schemas.openxmlformats.org/officeDocument/2006/relationships/hyperlink" Target="https://www.strombergarchitectural.com/materials/mybaluster" TargetMode="External"/><Relationship Id="rId103" Type="http://schemas.openxmlformats.org/officeDocument/2006/relationships/hyperlink" Target="https://www.strombergarchitectural.com/products/benches/types/interior-benches" TargetMode="External"/><Relationship Id="rId310" Type="http://schemas.openxmlformats.org/officeDocument/2006/relationships/hyperlink" Target="https://www.strombergarchitectural.com/products/sculpture/types/custom" TargetMode="External"/><Relationship Id="rId548" Type="http://schemas.openxmlformats.org/officeDocument/2006/relationships/hyperlink" Target="https://www.strombergarchitectural.com/specs_files/CastStone.pdf" TargetMode="External"/><Relationship Id="rId91" Type="http://schemas.openxmlformats.org/officeDocument/2006/relationships/hyperlink" Target="https://www.strombergarchitectural.com/products/bas-relief/types/modern-bas-relief" TargetMode="External"/><Relationship Id="rId187" Type="http://schemas.openxmlformats.org/officeDocument/2006/relationships/hyperlink" Target="https://www.strombergarchitectural.com/products/entryways/usage/hospitality-entryways" TargetMode="External"/><Relationship Id="rId394" Type="http://schemas.openxmlformats.org/officeDocument/2006/relationships/hyperlink" Target="https://www.strombergarchitectural.com/projects/college-of-william-and-mary" TargetMode="External"/><Relationship Id="rId408" Type="http://schemas.openxmlformats.org/officeDocument/2006/relationships/hyperlink" Target="https://www.strombergarchitectural.com/projects/dbu" TargetMode="External"/><Relationship Id="rId615" Type="http://schemas.openxmlformats.org/officeDocument/2006/relationships/hyperlink" Target="https://www.strombergarchitectural.com/specs_files/gfrc_signs_specs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rombergarchitectural.com/projects/cobb-cinema" TargetMode="External"/><Relationship Id="rId117" Type="http://schemas.openxmlformats.org/officeDocument/2006/relationships/hyperlink" Target="https://www.strombergarchitectural.com/projects/youngstown" TargetMode="External"/><Relationship Id="rId21" Type="http://schemas.openxmlformats.org/officeDocument/2006/relationships/hyperlink" Target="https://www.strombergarchitectural.com/projects/church-of-the-holy-communion" TargetMode="External"/><Relationship Id="rId42" Type="http://schemas.openxmlformats.org/officeDocument/2006/relationships/hyperlink" Target="https://www.strombergarchitectural.com/projects/faith-chapel-christian" TargetMode="External"/><Relationship Id="rId47" Type="http://schemas.openxmlformats.org/officeDocument/2006/relationships/hyperlink" Target="https://www.strombergarchitectural.com/projects/first-presbyterian-church" TargetMode="External"/><Relationship Id="rId63" Type="http://schemas.openxmlformats.org/officeDocument/2006/relationships/hyperlink" Target="https://www.strombergarchitectural.com/projects/jackson-memorial-baptist" TargetMode="External"/><Relationship Id="rId68" Type="http://schemas.openxmlformats.org/officeDocument/2006/relationships/hyperlink" Target="https://www.strombergarchitectural.com/projects/mamaronack-ave--school" TargetMode="External"/><Relationship Id="rId84" Type="http://schemas.openxmlformats.org/officeDocument/2006/relationships/hyperlink" Target="https://www.strombergarchitectural.com/projects/pierce-laboratory" TargetMode="External"/><Relationship Id="rId89" Type="http://schemas.openxmlformats.org/officeDocument/2006/relationships/hyperlink" Target="https://www.strombergarchitectural.com/projects/rei-round-rock" TargetMode="External"/><Relationship Id="rId112" Type="http://schemas.openxmlformats.org/officeDocument/2006/relationships/hyperlink" Target="https://www.strombergarchitectural.com/projects/trustmark-bank" TargetMode="External"/><Relationship Id="rId16" Type="http://schemas.openxmlformats.org/officeDocument/2006/relationships/hyperlink" Target="https://www.strombergarchitectural.com/projects/caramoor-arts" TargetMode="External"/><Relationship Id="rId107" Type="http://schemas.openxmlformats.org/officeDocument/2006/relationships/hyperlink" Target="https://www.strombergarchitectural.com/projects/summerville-baptist-church" TargetMode="External"/><Relationship Id="rId11" Type="http://schemas.openxmlformats.org/officeDocument/2006/relationships/hyperlink" Target="https://www.strombergarchitectural.com/projects/ave-maria" TargetMode="External"/><Relationship Id="rId32" Type="http://schemas.openxmlformats.org/officeDocument/2006/relationships/hyperlink" Target="https://www.strombergarchitectural.com/projects/coral-gables" TargetMode="External"/><Relationship Id="rId37" Type="http://schemas.openxmlformats.org/officeDocument/2006/relationships/hyperlink" Target="https://www.strombergarchitectural.com/projects/darden" TargetMode="External"/><Relationship Id="rId53" Type="http://schemas.openxmlformats.org/officeDocument/2006/relationships/hyperlink" Target="https://www.strombergarchitectural.com/projects/georgetown-council" TargetMode="External"/><Relationship Id="rId58" Type="http://schemas.openxmlformats.org/officeDocument/2006/relationships/hyperlink" Target="https://www.strombergarchitectural.com/projects/hershey-store" TargetMode="External"/><Relationship Id="rId74" Type="http://schemas.openxmlformats.org/officeDocument/2006/relationships/hyperlink" Target="https://www.strombergarchitectural.com/projects/old-dominion-university" TargetMode="External"/><Relationship Id="rId79" Type="http://schemas.openxmlformats.org/officeDocument/2006/relationships/hyperlink" Target="https://www.strombergarchitectural.com/projects/orange-county-courthouse" TargetMode="External"/><Relationship Id="rId102" Type="http://schemas.openxmlformats.org/officeDocument/2006/relationships/hyperlink" Target="https://www.strombergarchitectural.com/projects/st--mark-the-evangelist" TargetMode="External"/><Relationship Id="rId123" Type="http://schemas.openxmlformats.org/officeDocument/2006/relationships/comments" Target="../comments1.xml"/><Relationship Id="rId5" Type="http://schemas.openxmlformats.org/officeDocument/2006/relationships/hyperlink" Target="https://www.strombergarchitectural.com/projects/ameristar-casino" TargetMode="External"/><Relationship Id="rId90" Type="http://schemas.openxmlformats.org/officeDocument/2006/relationships/hyperlink" Target="https://www.strombergarchitectural.com/projects/restoration-hardware" TargetMode="External"/><Relationship Id="rId95" Type="http://schemas.openxmlformats.org/officeDocument/2006/relationships/hyperlink" Target="https://www.strombergarchitectural.com/projects/shalimar" TargetMode="External"/><Relationship Id="rId22" Type="http://schemas.openxmlformats.org/officeDocument/2006/relationships/hyperlink" Target="https://www.strombergarchitectural.com/projects/cinemark---gulfport" TargetMode="External"/><Relationship Id="rId27" Type="http://schemas.openxmlformats.org/officeDocument/2006/relationships/hyperlink" Target="https://www.strombergarchitectural.com/projects/coleman-coliseum" TargetMode="External"/><Relationship Id="rId43" Type="http://schemas.openxmlformats.org/officeDocument/2006/relationships/hyperlink" Target="https://www.strombergarchitectural.com/projects/fdc-seatac" TargetMode="External"/><Relationship Id="rId48" Type="http://schemas.openxmlformats.org/officeDocument/2006/relationships/hyperlink" Target="https://www.strombergarchitectural.com/projects/forney-community-park" TargetMode="External"/><Relationship Id="rId64" Type="http://schemas.openxmlformats.org/officeDocument/2006/relationships/hyperlink" Target="https://www.strombergarchitectural.com/projects/jared-jewelry" TargetMode="External"/><Relationship Id="rId69" Type="http://schemas.openxmlformats.org/officeDocument/2006/relationships/hyperlink" Target="https://www.strombergarchitectural.com/projects/marriot" TargetMode="External"/><Relationship Id="rId113" Type="http://schemas.openxmlformats.org/officeDocument/2006/relationships/hyperlink" Target="https://www.strombergarchitectural.com/projects/university-of-utah" TargetMode="External"/><Relationship Id="rId118" Type="http://schemas.openxmlformats.org/officeDocument/2006/relationships/hyperlink" Target="https://sevenhdc.com/" TargetMode="External"/><Relationship Id="rId80" Type="http://schemas.openxmlformats.org/officeDocument/2006/relationships/hyperlink" Target="https://www.strombergarchitectural.com/projects/orleans-casino" TargetMode="External"/><Relationship Id="rId85" Type="http://schemas.openxmlformats.org/officeDocument/2006/relationships/hyperlink" Target="https://www.strombergarchitectural.com/projects/portofino" TargetMode="External"/><Relationship Id="rId12" Type="http://schemas.openxmlformats.org/officeDocument/2006/relationships/hyperlink" Target="https://www.strombergarchitectural.com/projects/norm-dicks-center" TargetMode="External"/><Relationship Id="rId17" Type="http://schemas.openxmlformats.org/officeDocument/2006/relationships/hyperlink" Target="https://www.strombergarchitectural.com/projects/castle-pines" TargetMode="External"/><Relationship Id="rId33" Type="http://schemas.openxmlformats.org/officeDocument/2006/relationships/hyperlink" Target="https://www.strombergarchitectural.com/projects/crescent-hotel" TargetMode="External"/><Relationship Id="rId38" Type="http://schemas.openxmlformats.org/officeDocument/2006/relationships/hyperlink" Target="https://www.strombergarchitectural.com/projects/dawson-county-library" TargetMode="External"/><Relationship Id="rId59" Type="http://schemas.openxmlformats.org/officeDocument/2006/relationships/hyperlink" Target="https://www.strombergarchitectural.com/projects/hollywood-casino" TargetMode="External"/><Relationship Id="rId103" Type="http://schemas.openxmlformats.org/officeDocument/2006/relationships/hyperlink" Target="https://www.strombergarchitectural.com/projects/st--michael" TargetMode="External"/><Relationship Id="rId108" Type="http://schemas.openxmlformats.org/officeDocument/2006/relationships/hyperlink" Target="https://www.strombergarchitectural.com/projects/texas-state-capitol" TargetMode="External"/><Relationship Id="rId54" Type="http://schemas.openxmlformats.org/officeDocument/2006/relationships/hyperlink" Target="https://www.strombergarchitectural.com/projects/georgia-state-and-college" TargetMode="External"/><Relationship Id="rId70" Type="http://schemas.openxmlformats.org/officeDocument/2006/relationships/hyperlink" Target="https://www.strombergarchitectural.com/projects/medford-library" TargetMode="External"/><Relationship Id="rId75" Type="http://schemas.openxmlformats.org/officeDocument/2006/relationships/hyperlink" Target="https://www.strombergarchitectural.com/projects/old-parkland-hospital" TargetMode="External"/><Relationship Id="rId91" Type="http://schemas.openxmlformats.org/officeDocument/2006/relationships/hyperlink" Target="https://www.strombergarchitectural.com/projects/ridge-at-meadowlake" TargetMode="External"/><Relationship Id="rId96" Type="http://schemas.openxmlformats.org/officeDocument/2006/relationships/hyperlink" Target="https://www.strombergarchitectural.com/projects/smithsonian" TargetMode="External"/><Relationship Id="rId1" Type="http://schemas.openxmlformats.org/officeDocument/2006/relationships/hyperlink" Target="https://www.strombergarchitectural.com/projects/100-beacon-st" TargetMode="External"/><Relationship Id="rId6" Type="http://schemas.openxmlformats.org/officeDocument/2006/relationships/hyperlink" Target="https://www.strombergarchitectural.com/projects/amherst-college" TargetMode="External"/><Relationship Id="rId23" Type="http://schemas.openxmlformats.org/officeDocument/2006/relationships/hyperlink" Target="https://www.strombergarchitectural.com/projects/claremont-inn" TargetMode="External"/><Relationship Id="rId28" Type="http://schemas.openxmlformats.org/officeDocument/2006/relationships/hyperlink" Target="https://www.strombergarchitectural.com/projects/college-of-william-and-mary" TargetMode="External"/><Relationship Id="rId49" Type="http://schemas.openxmlformats.org/officeDocument/2006/relationships/hyperlink" Target="https://www.strombergarchitectural.com/projects/forsythe" TargetMode="External"/><Relationship Id="rId114" Type="http://schemas.openxmlformats.org/officeDocument/2006/relationships/hyperlink" Target="https://www.strombergarchitectural.com/projects/vanderbilt-university" TargetMode="External"/><Relationship Id="rId119" Type="http://schemas.openxmlformats.org/officeDocument/2006/relationships/hyperlink" Target="https://www.thesterlingmason.com/" TargetMode="External"/><Relationship Id="rId44" Type="http://schemas.openxmlformats.org/officeDocument/2006/relationships/hyperlink" Target="https://www.strombergarchitectural.com/projects/federal-reserve-bank" TargetMode="External"/><Relationship Id="rId60" Type="http://schemas.openxmlformats.org/officeDocument/2006/relationships/hyperlink" Target="https://www.strombergarchitectural.com/projects/howard-baker-courthouse" TargetMode="External"/><Relationship Id="rId65" Type="http://schemas.openxmlformats.org/officeDocument/2006/relationships/hyperlink" Target="https://www.strombergarchitectural.com/projects/kavanaugh-methodist" TargetMode="External"/><Relationship Id="rId81" Type="http://schemas.openxmlformats.org/officeDocument/2006/relationships/hyperlink" Target="https://www.strombergarchitectural.com/projects/palmilla-resort" TargetMode="External"/><Relationship Id="rId86" Type="http://schemas.openxmlformats.org/officeDocument/2006/relationships/hyperlink" Target="https://www.strombergarchitectural.com/projects/prettyman-courthouse" TargetMode="External"/><Relationship Id="rId4" Type="http://schemas.openxmlformats.org/officeDocument/2006/relationships/hyperlink" Target="https://www.strombergarchitectural.com/projects/alabama-school" TargetMode="External"/><Relationship Id="rId9" Type="http://schemas.openxmlformats.org/officeDocument/2006/relationships/hyperlink" Target="https://www.strombergarchitectural.com/projects/atlantis-resort" TargetMode="External"/><Relationship Id="rId13" Type="http://schemas.openxmlformats.org/officeDocument/2006/relationships/hyperlink" Target="https://www.strombergarchitectural.com/projects/cabelas" TargetMode="External"/><Relationship Id="rId18" Type="http://schemas.openxmlformats.org/officeDocument/2006/relationships/hyperlink" Target="https://www.strombergarchitectural.com/projects/cheesecake-factory" TargetMode="External"/><Relationship Id="rId39" Type="http://schemas.openxmlformats.org/officeDocument/2006/relationships/hyperlink" Target="https://www.strombergarchitectural.com/projects/dbu" TargetMode="External"/><Relationship Id="rId109" Type="http://schemas.openxmlformats.org/officeDocument/2006/relationships/hyperlink" Target="https://www.strombergarchitectural.com/projects/texas-women-s-university" TargetMode="External"/><Relationship Id="rId34" Type="http://schemas.openxmlformats.org/officeDocument/2006/relationships/hyperlink" Target="https://www.strombergarchitectural.com/projects/custer-methodist" TargetMode="External"/><Relationship Id="rId50" Type="http://schemas.openxmlformats.org/officeDocument/2006/relationships/hyperlink" Target="https://www.strombergarchitectural.com/projects/galleria-tower-ii" TargetMode="External"/><Relationship Id="rId55" Type="http://schemas.openxmlformats.org/officeDocument/2006/relationships/hyperlink" Target="https://www.strombergarchitectural.com/projects/gonzales-county-courthouse" TargetMode="External"/><Relationship Id="rId76" Type="http://schemas.openxmlformats.org/officeDocument/2006/relationships/hyperlink" Target="https://www.strombergarchitectural.com/projects/one-morrocroft-centre" TargetMode="External"/><Relationship Id="rId97" Type="http://schemas.openxmlformats.org/officeDocument/2006/relationships/hyperlink" Target="https://www.strombergarchitectural.com/projects/southlands" TargetMode="External"/><Relationship Id="rId104" Type="http://schemas.openxmlformats.org/officeDocument/2006/relationships/hyperlink" Target="https://www.strombergarchitectural.com/projects/st--peter-church" TargetMode="External"/><Relationship Id="rId120" Type="http://schemas.openxmlformats.org/officeDocument/2006/relationships/hyperlink" Target="https://en.wikipedia.org/wiki/712_Fifth_Avenue" TargetMode="External"/><Relationship Id="rId7" Type="http://schemas.openxmlformats.org/officeDocument/2006/relationships/hyperlink" Target="https://www.strombergarchitectural.com/projects/anthropologie" TargetMode="External"/><Relationship Id="rId71" Type="http://schemas.openxmlformats.org/officeDocument/2006/relationships/hyperlink" Target="https://www.strombergarchitectural.com/projects/mirage" TargetMode="External"/><Relationship Id="rId92" Type="http://schemas.openxmlformats.org/officeDocument/2006/relationships/hyperlink" Target="https://www.strombergarchitectural.com/projects/rose-state-college" TargetMode="External"/><Relationship Id="rId2" Type="http://schemas.openxmlformats.org/officeDocument/2006/relationships/hyperlink" Target="https://www.strombergarchitectural.com/projects/1st-bank---trust" TargetMode="External"/><Relationship Id="rId29" Type="http://schemas.openxmlformats.org/officeDocument/2006/relationships/hyperlink" Target="https://www.strombergarchitectural.com/projects/commerce-bank" TargetMode="External"/><Relationship Id="rId24" Type="http://schemas.openxmlformats.org/officeDocument/2006/relationships/hyperlink" Target="https://www.strombergarchitectural.com/projects/clark-atlanta-university" TargetMode="External"/><Relationship Id="rId40" Type="http://schemas.openxmlformats.org/officeDocument/2006/relationships/hyperlink" Target="https://www.strombergarchitectural.com/projects/eastridge-mall" TargetMode="External"/><Relationship Id="rId45" Type="http://schemas.openxmlformats.org/officeDocument/2006/relationships/hyperlink" Target="https://www.strombergarchitectural.com/projects/fendi" TargetMode="External"/><Relationship Id="rId66" Type="http://schemas.openxmlformats.org/officeDocument/2006/relationships/hyperlink" Target="https://www.strombergarchitectural.com/projects/la-quinta-inn" TargetMode="External"/><Relationship Id="rId87" Type="http://schemas.openxmlformats.org/officeDocument/2006/relationships/hyperlink" Target="https://www.strombergarchitectural.com/projects/pu---ukohola-heiau-national-park" TargetMode="External"/><Relationship Id="rId110" Type="http://schemas.openxmlformats.org/officeDocument/2006/relationships/hyperlink" Target="https://www.strombergarchitectural.com/projects/the-mansion" TargetMode="External"/><Relationship Id="rId115" Type="http://schemas.openxmlformats.org/officeDocument/2006/relationships/hyperlink" Target="https://www.strombergarchitectural.com/projects/walla-walla-university" TargetMode="External"/><Relationship Id="rId61" Type="http://schemas.openxmlformats.org/officeDocument/2006/relationships/hyperlink" Target="https://www.strombergarchitectural.com/projects/isola-bella" TargetMode="External"/><Relationship Id="rId82" Type="http://schemas.openxmlformats.org/officeDocument/2006/relationships/hyperlink" Target="https://www.strombergarchitectural.com/projects/pan-asia-bistro" TargetMode="External"/><Relationship Id="rId19" Type="http://schemas.openxmlformats.org/officeDocument/2006/relationships/hyperlink" Target="https://www.strombergarchitectural.com/projects/chico-s" TargetMode="External"/><Relationship Id="rId14" Type="http://schemas.openxmlformats.org/officeDocument/2006/relationships/hyperlink" Target="https://www.strombergarchitectural.com/projects/caesar-s-palace" TargetMode="External"/><Relationship Id="rId30" Type="http://schemas.openxmlformats.org/officeDocument/2006/relationships/hyperlink" Target="https://www.strombergarchitectural.com/projects/conecuh-county" TargetMode="External"/><Relationship Id="rId35" Type="http://schemas.openxmlformats.org/officeDocument/2006/relationships/hyperlink" Target="https://www.strombergarchitectural.com/projects/d-a--blodgett-building" TargetMode="External"/><Relationship Id="rId56" Type="http://schemas.openxmlformats.org/officeDocument/2006/relationships/hyperlink" Target="https://www.strombergarchitectural.com/projects/greenville-sports-park" TargetMode="External"/><Relationship Id="rId77" Type="http://schemas.openxmlformats.org/officeDocument/2006/relationships/hyperlink" Target="https://www.strombergarchitectural.com/projects/opryland--florida" TargetMode="External"/><Relationship Id="rId100" Type="http://schemas.openxmlformats.org/officeDocument/2006/relationships/hyperlink" Target="https://www.strombergarchitectural.com/projects/st--bernard-s" TargetMode="External"/><Relationship Id="rId105" Type="http://schemas.openxmlformats.org/officeDocument/2006/relationships/hyperlink" Target="https://www.strombergarchitectural.com/projects/staples" TargetMode="External"/><Relationship Id="rId8" Type="http://schemas.openxmlformats.org/officeDocument/2006/relationships/hyperlink" Target="https://www.strombergarchitectural.com/projects/atascocita-high-school" TargetMode="External"/><Relationship Id="rId51" Type="http://schemas.openxmlformats.org/officeDocument/2006/relationships/hyperlink" Target="https://www.strombergarchitectural.com/projects/gazebo-of-light" TargetMode="External"/><Relationship Id="rId72" Type="http://schemas.openxmlformats.org/officeDocument/2006/relationships/hyperlink" Target="https://www.strombergarchitectural.com/projects/newport-news-police" TargetMode="External"/><Relationship Id="rId93" Type="http://schemas.openxmlformats.org/officeDocument/2006/relationships/hyperlink" Target="https://www.strombergarchitectural.com/projects/san-jose-state" TargetMode="External"/><Relationship Id="rId98" Type="http://schemas.openxmlformats.org/officeDocument/2006/relationships/hyperlink" Target="https://www.strombergarchitectural.com/projects/spinnaker-bay" TargetMode="External"/><Relationship Id="rId121" Type="http://schemas.openxmlformats.org/officeDocument/2006/relationships/hyperlink" Target="https://www.haltomcitytx.com/haltom-city-veterans-memorial" TargetMode="External"/><Relationship Id="rId3" Type="http://schemas.openxmlformats.org/officeDocument/2006/relationships/hyperlink" Target="https://www.strombergarchitectural.com/projects/750-e--pratt" TargetMode="External"/><Relationship Id="rId25" Type="http://schemas.openxmlformats.org/officeDocument/2006/relationships/hyperlink" Target="https://www.strombergarchitectural.com/projects/clay-academy" TargetMode="External"/><Relationship Id="rId46" Type="http://schemas.openxmlformats.org/officeDocument/2006/relationships/hyperlink" Target="https://www.strombergarchitectural.com/projects/fiesta-texas" TargetMode="External"/><Relationship Id="rId67" Type="http://schemas.openxmlformats.org/officeDocument/2006/relationships/hyperlink" Target="https://www.strombergarchitectural.com/projects/little-pine-lake" TargetMode="External"/><Relationship Id="rId116" Type="http://schemas.openxmlformats.org/officeDocument/2006/relationships/hyperlink" Target="https://www.strombergarchitectural.com/projects/winstar-world-casino" TargetMode="External"/><Relationship Id="rId20" Type="http://schemas.openxmlformats.org/officeDocument/2006/relationships/hyperlink" Target="https://www.strombergarchitectural.com/projects/children-s-hospital" TargetMode="External"/><Relationship Id="rId41" Type="http://schemas.openxmlformats.org/officeDocument/2006/relationships/hyperlink" Target="https://www.strombergarchitectural.com/projects/ecc" TargetMode="External"/><Relationship Id="rId62" Type="http://schemas.openxmlformats.org/officeDocument/2006/relationships/hyperlink" Target="https://www.strombergarchitectural.com/projects/j--murrey-atkins-library" TargetMode="External"/><Relationship Id="rId83" Type="http://schemas.openxmlformats.org/officeDocument/2006/relationships/hyperlink" Target="https://www.strombergarchitectural.com/projects/paris-cancer-center" TargetMode="External"/><Relationship Id="rId88" Type="http://schemas.openxmlformats.org/officeDocument/2006/relationships/hyperlink" Target="https://www.strombergarchitectural.com/projects/r-e--berry" TargetMode="External"/><Relationship Id="rId111" Type="http://schemas.openxmlformats.org/officeDocument/2006/relationships/hyperlink" Target="https://www.strombergarchitectural.com/projects/the-pentagon" TargetMode="External"/><Relationship Id="rId15" Type="http://schemas.openxmlformats.org/officeDocument/2006/relationships/hyperlink" Target="https://www.strombergarchitectural.com/projects/canyon-creek" TargetMode="External"/><Relationship Id="rId36" Type="http://schemas.openxmlformats.org/officeDocument/2006/relationships/hyperlink" Target="https://www.strombergarchitectural.com/projects/d-a-r-t-" TargetMode="External"/><Relationship Id="rId57" Type="http://schemas.openxmlformats.org/officeDocument/2006/relationships/hyperlink" Target="https://www.strombergarchitectural.com/projects/heidi-s-deli" TargetMode="External"/><Relationship Id="rId106" Type="http://schemas.openxmlformats.org/officeDocument/2006/relationships/hyperlink" Target="https://www.strombergarchitectural.com/projects/stephen-f--austin" TargetMode="External"/><Relationship Id="rId10" Type="http://schemas.openxmlformats.org/officeDocument/2006/relationships/hyperlink" Target="https://www.strombergarchitectural.com/projects/atrias-restaurant" TargetMode="External"/><Relationship Id="rId31" Type="http://schemas.openxmlformats.org/officeDocument/2006/relationships/hyperlink" Target="https://www.strombergarchitectural.com/projects/container-store" TargetMode="External"/><Relationship Id="rId52" Type="http://schemas.openxmlformats.org/officeDocument/2006/relationships/hyperlink" Target="https://www.strombergarchitectural.com/projects/houston-airport" TargetMode="External"/><Relationship Id="rId73" Type="http://schemas.openxmlformats.org/officeDocument/2006/relationships/hyperlink" Target="https://www.strombergarchitectural.com/projects/north-shore-college" TargetMode="External"/><Relationship Id="rId78" Type="http://schemas.openxmlformats.org/officeDocument/2006/relationships/hyperlink" Target="https://www.strombergarchitectural.com/projects/opryland--tennessee" TargetMode="External"/><Relationship Id="rId94" Type="http://schemas.openxmlformats.org/officeDocument/2006/relationships/hyperlink" Target="https://www.strombergarchitectural.com/projects/schenectady-city-hall" TargetMode="External"/><Relationship Id="rId99" Type="http://schemas.openxmlformats.org/officeDocument/2006/relationships/hyperlink" Target="https://www.strombergarchitectural.com/projects/st--anthony" TargetMode="External"/><Relationship Id="rId101" Type="http://schemas.openxmlformats.org/officeDocument/2006/relationships/hyperlink" Target="https://www.strombergarchitectural.com/projects/st--johns" TargetMode="External"/><Relationship Id="rId12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ombergarchitectural.com/materials/stoneply" TargetMode="External"/><Relationship Id="rId3" Type="http://schemas.openxmlformats.org/officeDocument/2006/relationships/hyperlink" Target="https://www.strombergarchitectural.com/materials/gfrc" TargetMode="External"/><Relationship Id="rId7" Type="http://schemas.openxmlformats.org/officeDocument/2006/relationships/hyperlink" Target="https://www.strombergarchitectural.com/materials/interior-cast-stone" TargetMode="External"/><Relationship Id="rId2" Type="http://schemas.openxmlformats.org/officeDocument/2006/relationships/hyperlink" Target="https://www.strombergarchitectural.com/materials/coral-and-fossil-stone" TargetMode="External"/><Relationship Id="rId1" Type="http://schemas.openxmlformats.org/officeDocument/2006/relationships/hyperlink" Target="https://www.strombergarchitectural.com/materials/cast-stone" TargetMode="External"/><Relationship Id="rId6" Type="http://schemas.openxmlformats.org/officeDocument/2006/relationships/hyperlink" Target="https://www.strombergarchitectural.com/materials/gfrs" TargetMode="External"/><Relationship Id="rId5" Type="http://schemas.openxmlformats.org/officeDocument/2006/relationships/hyperlink" Target="https://www.strombergarchitectural.com/materials/gfrp" TargetMode="External"/><Relationship Id="rId4" Type="http://schemas.openxmlformats.org/officeDocument/2006/relationships/hyperlink" Target="https://www.strombergarchitectural.com/materials/gfrg" TargetMode="External"/><Relationship Id="rId9" Type="http://schemas.openxmlformats.org/officeDocument/2006/relationships/hyperlink" Target="https://www.strombergarchitectural.com/materials/translucent-glass-fibe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ombergarchitectural.com/component/applications/military" TargetMode="External"/><Relationship Id="rId3" Type="http://schemas.openxmlformats.org/officeDocument/2006/relationships/hyperlink" Target="https://www.strombergarchitectural.com/component/applications/ecclesiastical" TargetMode="External"/><Relationship Id="rId7" Type="http://schemas.openxmlformats.org/officeDocument/2006/relationships/hyperlink" Target="https://www.strombergarchitectural.com/component/applications/medical" TargetMode="External"/><Relationship Id="rId2" Type="http://schemas.openxmlformats.org/officeDocument/2006/relationships/hyperlink" Target="https://www.strombergarchitectural.com/component/applications/community" TargetMode="External"/><Relationship Id="rId1" Type="http://schemas.openxmlformats.org/officeDocument/2006/relationships/hyperlink" Target="https://www.strombergarchitectural.com/component/applications/commercial" TargetMode="External"/><Relationship Id="rId6" Type="http://schemas.openxmlformats.org/officeDocument/2006/relationships/hyperlink" Target="https://www.strombergarchitectural.com/component/applications/hospitality" TargetMode="External"/><Relationship Id="rId11" Type="http://schemas.openxmlformats.org/officeDocument/2006/relationships/hyperlink" Target="https://www.strombergarchitectural.com/component/applications/themed" TargetMode="External"/><Relationship Id="rId5" Type="http://schemas.openxmlformats.org/officeDocument/2006/relationships/hyperlink" Target="https://www.strombergarchitectural.com/component/applications/government" TargetMode="External"/><Relationship Id="rId10" Type="http://schemas.openxmlformats.org/officeDocument/2006/relationships/hyperlink" Target="https://www.strombergarchitectural.com/component/applications/retail" TargetMode="External"/><Relationship Id="rId4" Type="http://schemas.openxmlformats.org/officeDocument/2006/relationships/hyperlink" Target="https://www.strombergarchitectural.com/component/applications/educational" TargetMode="External"/><Relationship Id="rId9" Type="http://schemas.openxmlformats.org/officeDocument/2006/relationships/hyperlink" Target="https://www.strombergarchitectural.com/component/applications/residential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trombergarchitectural.com/products/columns" TargetMode="External"/><Relationship Id="rId18" Type="http://schemas.openxmlformats.org/officeDocument/2006/relationships/hyperlink" Target="https://www.strombergarchitectural.com/products/doors" TargetMode="External"/><Relationship Id="rId26" Type="http://schemas.openxmlformats.org/officeDocument/2006/relationships/hyperlink" Target="https://www.strombergarchitectural.com/products/grates" TargetMode="External"/><Relationship Id="rId39" Type="http://schemas.openxmlformats.org/officeDocument/2006/relationships/hyperlink" Target="https://www.strombergarchitectural.com/products/quoins" TargetMode="External"/><Relationship Id="rId21" Type="http://schemas.openxmlformats.org/officeDocument/2006/relationships/hyperlink" Target="https://www.strombergarchitectural.com/products/finials" TargetMode="External"/><Relationship Id="rId34" Type="http://schemas.openxmlformats.org/officeDocument/2006/relationships/hyperlink" Target="https://www.strombergarchitectural.com/products/pergolas" TargetMode="External"/><Relationship Id="rId42" Type="http://schemas.openxmlformats.org/officeDocument/2006/relationships/hyperlink" Target="https://www.strombergarchitectural.com/products/signage" TargetMode="External"/><Relationship Id="rId47" Type="http://schemas.openxmlformats.org/officeDocument/2006/relationships/hyperlink" Target="https://www.strombergarchitectural.com/products/urns" TargetMode="External"/><Relationship Id="rId50" Type="http://schemas.openxmlformats.org/officeDocument/2006/relationships/hyperlink" Target="https://www.strombergarchitectural.com/products/window-surrounds" TargetMode="External"/><Relationship Id="rId7" Type="http://schemas.openxmlformats.org/officeDocument/2006/relationships/hyperlink" Target="https://www.strombergarchitectural.com/products/bollards" TargetMode="External"/><Relationship Id="rId2" Type="http://schemas.openxmlformats.org/officeDocument/2006/relationships/hyperlink" Target="https://www.strombergarchitectural.com/products/balustrade" TargetMode="External"/><Relationship Id="rId16" Type="http://schemas.openxmlformats.org/officeDocument/2006/relationships/hyperlink" Target="https://www.strombergarchitectural.com/products/domes" TargetMode="External"/><Relationship Id="rId29" Type="http://schemas.openxmlformats.org/officeDocument/2006/relationships/hyperlink" Target="https://www.strombergarchitectural.com/products/lintels" TargetMode="External"/><Relationship Id="rId11" Type="http://schemas.openxmlformats.org/officeDocument/2006/relationships/hyperlink" Target="https://www.strombergarchitectural.com/products/chimney-caps" TargetMode="External"/><Relationship Id="rId24" Type="http://schemas.openxmlformats.org/officeDocument/2006/relationships/hyperlink" Target="https://www.strombergarchitectural.com/products/fountains-and-rings" TargetMode="External"/><Relationship Id="rId32" Type="http://schemas.openxmlformats.org/officeDocument/2006/relationships/hyperlink" Target="https://www.strombergarchitectural.com/products/niches" TargetMode="External"/><Relationship Id="rId37" Type="http://schemas.openxmlformats.org/officeDocument/2006/relationships/hyperlink" Target="https://www.strombergarchitectural.com/products/planters" TargetMode="External"/><Relationship Id="rId40" Type="http://schemas.openxmlformats.org/officeDocument/2006/relationships/hyperlink" Target="https://www.strombergarchitectural.com/products/railing" TargetMode="External"/><Relationship Id="rId45" Type="http://schemas.openxmlformats.org/officeDocument/2006/relationships/hyperlink" Target="https://www.strombergarchitectural.com/products/tables" TargetMode="External"/><Relationship Id="rId5" Type="http://schemas.openxmlformats.org/officeDocument/2006/relationships/hyperlink" Target="https://www.strombergarchitectural.com/products/bases" TargetMode="External"/><Relationship Id="rId15" Type="http://schemas.openxmlformats.org/officeDocument/2006/relationships/hyperlink" Target="https://www.strombergarchitectural.com/products/cupolas" TargetMode="External"/><Relationship Id="rId23" Type="http://schemas.openxmlformats.org/officeDocument/2006/relationships/hyperlink" Target="https://www.strombergarchitectural.com/products/fountain-pools" TargetMode="External"/><Relationship Id="rId28" Type="http://schemas.openxmlformats.org/officeDocument/2006/relationships/hyperlink" Target="https://www.strombergarchitectural.com/products/keystones" TargetMode="External"/><Relationship Id="rId36" Type="http://schemas.openxmlformats.org/officeDocument/2006/relationships/hyperlink" Target="https://www.strombergarchitectural.com/products/piers" TargetMode="External"/><Relationship Id="rId49" Type="http://schemas.openxmlformats.org/officeDocument/2006/relationships/hyperlink" Target="https://www.strombergarchitectural.com/products/watertable" TargetMode="External"/><Relationship Id="rId10" Type="http://schemas.openxmlformats.org/officeDocument/2006/relationships/hyperlink" Target="https://www.strombergarchitectural.com/products/ceilings" TargetMode="External"/><Relationship Id="rId19" Type="http://schemas.openxmlformats.org/officeDocument/2006/relationships/hyperlink" Target="https://www.strombergarchitectural.com/products/entablature" TargetMode="External"/><Relationship Id="rId31" Type="http://schemas.openxmlformats.org/officeDocument/2006/relationships/hyperlink" Target="https://www.strombergarchitectural.com/products/molding" TargetMode="External"/><Relationship Id="rId44" Type="http://schemas.openxmlformats.org/officeDocument/2006/relationships/hyperlink" Target="https://www.strombergarchitectural.com/products/staircases" TargetMode="External"/><Relationship Id="rId4" Type="http://schemas.openxmlformats.org/officeDocument/2006/relationships/hyperlink" Target="https://www.strombergarchitectural.com/products/bas-relief" TargetMode="External"/><Relationship Id="rId9" Type="http://schemas.openxmlformats.org/officeDocument/2006/relationships/hyperlink" Target="https://www.strombergarchitectural.com/products/cartouche" TargetMode="External"/><Relationship Id="rId14" Type="http://schemas.openxmlformats.org/officeDocument/2006/relationships/hyperlink" Target="https://www.strombergarchitectural.com/products/cornice" TargetMode="External"/><Relationship Id="rId22" Type="http://schemas.openxmlformats.org/officeDocument/2006/relationships/hyperlink" Target="https://www.strombergarchitectural.com/products/fireplaces" TargetMode="External"/><Relationship Id="rId27" Type="http://schemas.openxmlformats.org/officeDocument/2006/relationships/hyperlink" Target="https://www.strombergarchitectural.com/products/jackarches" TargetMode="External"/><Relationship Id="rId30" Type="http://schemas.openxmlformats.org/officeDocument/2006/relationships/hyperlink" Target="https://www.strombergarchitectural.com/products/medallions" TargetMode="External"/><Relationship Id="rId35" Type="http://schemas.openxmlformats.org/officeDocument/2006/relationships/hyperlink" Target="https://www.strombergarchitectural.com/products/pier-caps" TargetMode="External"/><Relationship Id="rId43" Type="http://schemas.openxmlformats.org/officeDocument/2006/relationships/hyperlink" Target="https://www.strombergarchitectural.com/products/site-amenities" TargetMode="External"/><Relationship Id="rId48" Type="http://schemas.openxmlformats.org/officeDocument/2006/relationships/hyperlink" Target="https://www.strombergarchitectural.com/products/wall-caps" TargetMode="External"/><Relationship Id="rId8" Type="http://schemas.openxmlformats.org/officeDocument/2006/relationships/hyperlink" Target="https://www.strombergarchitectural.com/products/brackets" TargetMode="External"/><Relationship Id="rId3" Type="http://schemas.openxmlformats.org/officeDocument/2006/relationships/hyperlink" Target="https://www.strombergarchitectural.com/products/barrel-vaulting" TargetMode="External"/><Relationship Id="rId12" Type="http://schemas.openxmlformats.org/officeDocument/2006/relationships/hyperlink" Target="https://www.strombergarchitectural.com/products/cladding-panels" TargetMode="External"/><Relationship Id="rId17" Type="http://schemas.openxmlformats.org/officeDocument/2006/relationships/hyperlink" Target="https://www.strombergarchitectural.com/products/door-surrounds" TargetMode="External"/><Relationship Id="rId25" Type="http://schemas.openxmlformats.org/officeDocument/2006/relationships/hyperlink" Target="https://www.strombergarchitectural.com/products/gazebos" TargetMode="External"/><Relationship Id="rId33" Type="http://schemas.openxmlformats.org/officeDocument/2006/relationships/hyperlink" Target="https://www.strombergarchitectural.com/products/pedestals" TargetMode="External"/><Relationship Id="rId38" Type="http://schemas.openxmlformats.org/officeDocument/2006/relationships/hyperlink" Target="https://www.strombergarchitectural.com/products/plinths" TargetMode="External"/><Relationship Id="rId46" Type="http://schemas.openxmlformats.org/officeDocument/2006/relationships/hyperlink" Target="https://www.strombergarchitectural.com/products/tactile-warning-strips" TargetMode="External"/><Relationship Id="rId20" Type="http://schemas.openxmlformats.org/officeDocument/2006/relationships/hyperlink" Target="https://www.strombergarchitectural.com/products/entryways" TargetMode="External"/><Relationship Id="rId41" Type="http://schemas.openxmlformats.org/officeDocument/2006/relationships/hyperlink" Target="https://www.strombergarchitectural.com/products/sculpture" TargetMode="External"/><Relationship Id="rId1" Type="http://schemas.openxmlformats.org/officeDocument/2006/relationships/hyperlink" Target="https://www.strombergarchitectural.com/products/animals" TargetMode="External"/><Relationship Id="rId6" Type="http://schemas.openxmlformats.org/officeDocument/2006/relationships/hyperlink" Target="https://www.strombergarchitectural.com/products/benche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ombergarchitectural.com/gfrc-bollard-specs" TargetMode="External"/><Relationship Id="rId13" Type="http://schemas.openxmlformats.org/officeDocument/2006/relationships/hyperlink" Target="https://www.strombergarchitectural.com/specs" TargetMode="External"/><Relationship Id="rId18" Type="http://schemas.openxmlformats.org/officeDocument/2006/relationships/hyperlink" Target="https://www.strombergarchitectural.com/gfrc-trashreceptacle-specs" TargetMode="External"/><Relationship Id="rId3" Type="http://schemas.openxmlformats.org/officeDocument/2006/relationships/hyperlink" Target="https://www.strombergarchitectural.com/gfrgspecifications" TargetMode="External"/><Relationship Id="rId7" Type="http://schemas.openxmlformats.org/officeDocument/2006/relationships/hyperlink" Target="https://www.strombergarchitectural.com/gfrc-benches-specs" TargetMode="External"/><Relationship Id="rId12" Type="http://schemas.openxmlformats.org/officeDocument/2006/relationships/hyperlink" Target="https://www.strombergarchitectural.com/gfrc-mantel-specs" TargetMode="External"/><Relationship Id="rId17" Type="http://schemas.openxmlformats.org/officeDocument/2006/relationships/hyperlink" Target="https://www.strombergarchitectural.com/gfrc-table-specs" TargetMode="External"/><Relationship Id="rId2" Type="http://schemas.openxmlformats.org/officeDocument/2006/relationships/hyperlink" Target="https://www.strombergarchitectural.com/gfrpspecifications" TargetMode="External"/><Relationship Id="rId16" Type="http://schemas.openxmlformats.org/officeDocument/2006/relationships/hyperlink" Target="https://www.strombergarchitectural.com/gfrc-signs-specs" TargetMode="External"/><Relationship Id="rId1" Type="http://schemas.openxmlformats.org/officeDocument/2006/relationships/hyperlink" Target="https://www.strombergarchitectural.com/gfrcspecifications" TargetMode="External"/><Relationship Id="rId6" Type="http://schemas.openxmlformats.org/officeDocument/2006/relationships/hyperlink" Target="https://www.strombergarchitectural.com/gfrc-balustrade-specs" TargetMode="External"/><Relationship Id="rId11" Type="http://schemas.openxmlformats.org/officeDocument/2006/relationships/hyperlink" Target="https://www.strombergarchitectural.com/gfrc-fountain-specs" TargetMode="External"/><Relationship Id="rId5" Type="http://schemas.openxmlformats.org/officeDocument/2006/relationships/hyperlink" Target="https://www.strombergarchitectural.com/caststonespecs" TargetMode="External"/><Relationship Id="rId15" Type="http://schemas.openxmlformats.org/officeDocument/2006/relationships/hyperlink" Target="https://www.strombergarchitectural.com/gfrc-roofoverlay-specs" TargetMode="External"/><Relationship Id="rId10" Type="http://schemas.openxmlformats.org/officeDocument/2006/relationships/hyperlink" Target="https://www.strombergarchitectural.com/gfrc-domescupolas-specs" TargetMode="External"/><Relationship Id="rId4" Type="http://schemas.openxmlformats.org/officeDocument/2006/relationships/hyperlink" Target="https://www.strombergarchitectural.com/gfrsspecifications" TargetMode="External"/><Relationship Id="rId9" Type="http://schemas.openxmlformats.org/officeDocument/2006/relationships/hyperlink" Target="https://www.strombergarchitectural.com/gfrc-column-specs" TargetMode="External"/><Relationship Id="rId14" Type="http://schemas.openxmlformats.org/officeDocument/2006/relationships/hyperlink" Target="https://www.strombergarchitectural.com/gfrc-planter-spe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D1000"/>
  <sheetViews>
    <sheetView topLeftCell="B1" workbookViewId="0">
      <pane ySplit="1" topLeftCell="A196" activePane="bottomLeft" state="frozen"/>
      <selection pane="bottomLeft" activeCell="E178" sqref="E178"/>
    </sheetView>
  </sheetViews>
  <sheetFormatPr baseColWidth="10" defaultColWidth="14.5" defaultRowHeight="15" customHeight="1"/>
  <cols>
    <col min="1" max="1" width="10.33203125" hidden="1" customWidth="1"/>
    <col min="2" max="2" width="59.6640625" customWidth="1"/>
    <col min="3" max="3" width="30" customWidth="1"/>
    <col min="4" max="4" width="45.5" customWidth="1"/>
    <col min="5" max="6" width="14.5" customWidth="1"/>
  </cols>
  <sheetData>
    <row r="1" spans="1:4" ht="15.75" customHeight="1">
      <c r="A1" s="1" t="s">
        <v>0</v>
      </c>
      <c r="B1" s="2" t="s">
        <v>0</v>
      </c>
      <c r="C1" s="3" t="s">
        <v>1</v>
      </c>
      <c r="D1" s="2" t="s">
        <v>2</v>
      </c>
    </row>
    <row r="2" spans="1:4" ht="15.75" customHeight="1">
      <c r="A2" s="4" t="s">
        <v>3</v>
      </c>
      <c r="B2" s="5" t="str">
        <f ca="1">IFERROR(__xludf.DUMMYFUNCTION("ARRAYFORMULA(HYPERLINK(A2:A999, REGEXREPLACE(A2:A999, ""https?://www\.strombergarchitectural\.com"", """")))"),"/")</f>
        <v>/</v>
      </c>
      <c r="C2" s="6" t="s">
        <v>4</v>
      </c>
      <c r="D2" s="7"/>
    </row>
    <row r="3" spans="1:4" ht="15.75" customHeight="1">
      <c r="A3" s="4" t="s">
        <v>5</v>
      </c>
      <c r="B3" s="5" t="str">
        <f ca="1">IFERROR(__xludf.DUMMYFUNCTION("""COMPUTED_VALUE"""),"/about")</f>
        <v>/about</v>
      </c>
      <c r="C3" s="6" t="s">
        <v>4</v>
      </c>
      <c r="D3" s="7" t="s">
        <v>6</v>
      </c>
    </row>
    <row r="4" spans="1:4" ht="15.75" customHeight="1">
      <c r="A4" s="4" t="s">
        <v>7</v>
      </c>
      <c r="B4" s="5" t="str">
        <f ca="1">IFERROR(__xludf.DUMMYFUNCTION("""COMPUTED_VALUE"""),"/cad")</f>
        <v>/cad</v>
      </c>
      <c r="C4" s="6" t="s">
        <v>4</v>
      </c>
      <c r="D4" s="7"/>
    </row>
    <row r="5" spans="1:4" ht="15.75" customHeight="1">
      <c r="A5" s="4" t="s">
        <v>8</v>
      </c>
      <c r="B5" s="5" t="str">
        <f ca="1">IFERROR(__xludf.DUMMYFUNCTION("""COMPUTED_VALUE"""),"/contact")</f>
        <v>/contact</v>
      </c>
      <c r="C5" s="6" t="s">
        <v>4</v>
      </c>
      <c r="D5" s="7" t="s">
        <v>9</v>
      </c>
    </row>
    <row r="6" spans="1:4" ht="15.75" customHeight="1">
      <c r="A6" s="4" t="s">
        <v>10</v>
      </c>
      <c r="B6" s="5" t="str">
        <f ca="1">IFERROR(__xludf.DUMMYFUNCTION("""COMPUTED_VALUE"""),"/files/gfrc_guidebook.pdf")</f>
        <v>/files/gfrc_guidebook.pdf</v>
      </c>
      <c r="C6" s="6" t="s">
        <v>4</v>
      </c>
      <c r="D6" s="7"/>
    </row>
    <row r="7" spans="1:4" ht="15.75" customHeight="1">
      <c r="A7" s="4" t="s">
        <v>11</v>
      </c>
      <c r="B7" s="5" t="str">
        <f ca="1">IFERROR(__xludf.DUMMYFUNCTION("""COMPUTED_VALUE"""),"/files/GFRP_brochure.pdf")</f>
        <v>/files/GFRP_brochure.pdf</v>
      </c>
      <c r="C7" s="6" t="s">
        <v>4</v>
      </c>
      <c r="D7" s="7"/>
    </row>
    <row r="8" spans="1:4" ht="15.75" customHeight="1">
      <c r="A8" s="4" t="s">
        <v>12</v>
      </c>
      <c r="B8" s="5" t="str">
        <f ca="1">IFERROR(__xludf.DUMMYFUNCTION("""COMPUTED_VALUE"""),"/gfrc-glossary")</f>
        <v>/gfrc-glossary</v>
      </c>
      <c r="C8" s="6" t="s">
        <v>4</v>
      </c>
      <c r="D8" s="7"/>
    </row>
    <row r="9" spans="1:4" ht="15.75" customHeight="1">
      <c r="A9" s="4" t="s">
        <v>13</v>
      </c>
      <c r="B9" s="5" t="str">
        <f ca="1">IFERROR(__xludf.DUMMYFUNCTION("""COMPUTED_VALUE"""),"/materials")</f>
        <v>/materials</v>
      </c>
      <c r="C9" s="6" t="s">
        <v>4</v>
      </c>
      <c r="D9" s="7"/>
    </row>
    <row r="10" spans="1:4" ht="15.75" customHeight="1">
      <c r="A10" s="4" t="s">
        <v>14</v>
      </c>
      <c r="B10" s="5" t="str">
        <f ca="1">IFERROR(__xludf.DUMMYFUNCTION("""COMPUTED_VALUE"""),"/materials/cast-stone")</f>
        <v>/materials/cast-stone</v>
      </c>
      <c r="C10" s="6" t="s">
        <v>4</v>
      </c>
      <c r="D10" s="7"/>
    </row>
    <row r="11" spans="1:4" ht="15.75" customHeight="1">
      <c r="A11" s="4" t="s">
        <v>15</v>
      </c>
      <c r="B11" s="5" t="str">
        <f ca="1">IFERROR(__xludf.DUMMYFUNCTION("""COMPUTED_VALUE"""),"/materials/coral-and-fossil-stone")</f>
        <v>/materials/coral-and-fossil-stone</v>
      </c>
      <c r="C11" s="6" t="s">
        <v>4</v>
      </c>
      <c r="D11" s="7"/>
    </row>
    <row r="12" spans="1:4" ht="15.75" customHeight="1">
      <c r="A12" s="4" t="s">
        <v>16</v>
      </c>
      <c r="B12" s="5" t="str">
        <f ca="1">IFERROR(__xludf.DUMMYFUNCTION("""COMPUTED_VALUE"""),"/materials/gfrc")</f>
        <v>/materials/gfrc</v>
      </c>
      <c r="C12" s="6" t="s">
        <v>4</v>
      </c>
      <c r="D12" s="7"/>
    </row>
    <row r="13" spans="1:4" ht="15.75" hidden="1" customHeight="1">
      <c r="A13" s="4" t="s">
        <v>17</v>
      </c>
      <c r="B13" s="5" t="str">
        <f ca="1">IFERROR(__xludf.DUMMYFUNCTION("""COMPUTED_VALUE"""),"/materials/gfrc-leed")</f>
        <v>/materials/gfrc-leed</v>
      </c>
      <c r="C13" s="6" t="s">
        <v>18</v>
      </c>
      <c r="D13" s="7" t="s">
        <v>19</v>
      </c>
    </row>
    <row r="14" spans="1:4" ht="15.75" customHeight="1">
      <c r="A14" s="4" t="s">
        <v>20</v>
      </c>
      <c r="B14" s="5" t="str">
        <f ca="1">IFERROR(__xludf.DUMMYFUNCTION("""COMPUTED_VALUE"""),"/materials/gfrg")</f>
        <v>/materials/gfrg</v>
      </c>
      <c r="C14" s="6" t="s">
        <v>4</v>
      </c>
      <c r="D14" s="7"/>
    </row>
    <row r="15" spans="1:4" ht="15.75" hidden="1" customHeight="1">
      <c r="A15" s="4" t="s">
        <v>21</v>
      </c>
      <c r="B15" s="5" t="str">
        <f ca="1">IFERROR(__xludf.DUMMYFUNCTION("""COMPUTED_VALUE"""),"/materials/gfrg-leed")</f>
        <v>/materials/gfrg-leed</v>
      </c>
      <c r="C15" s="6" t="s">
        <v>18</v>
      </c>
      <c r="D15" s="7" t="s">
        <v>22</v>
      </c>
    </row>
    <row r="16" spans="1:4" ht="15.75" customHeight="1">
      <c r="A16" s="4" t="s">
        <v>23</v>
      </c>
      <c r="B16" s="5" t="str">
        <f ca="1">IFERROR(__xludf.DUMMYFUNCTION("""COMPUTED_VALUE"""),"/materials/gfrp")</f>
        <v>/materials/gfrp</v>
      </c>
      <c r="C16" s="6" t="s">
        <v>4</v>
      </c>
      <c r="D16" s="7"/>
    </row>
    <row r="17" spans="1:4" ht="15.75" hidden="1" customHeight="1">
      <c r="A17" s="4" t="s">
        <v>24</v>
      </c>
      <c r="B17" s="5" t="str">
        <f ca="1">IFERROR(__xludf.DUMMYFUNCTION("""COMPUTED_VALUE"""),"/materials/gfrp-leed")</f>
        <v>/materials/gfrp-leed</v>
      </c>
      <c r="C17" s="6" t="s">
        <v>18</v>
      </c>
      <c r="D17" s="7" t="s">
        <v>25</v>
      </c>
    </row>
    <row r="18" spans="1:4" ht="15.75" customHeight="1">
      <c r="A18" s="4" t="s">
        <v>26</v>
      </c>
      <c r="B18" s="5" t="str">
        <f ca="1">IFERROR(__xludf.DUMMYFUNCTION("""COMPUTED_VALUE"""),"/materials/gfrs")</f>
        <v>/materials/gfrs</v>
      </c>
      <c r="C18" s="6" t="s">
        <v>4</v>
      </c>
      <c r="D18" s="7"/>
    </row>
    <row r="19" spans="1:4" ht="15.75" hidden="1" customHeight="1">
      <c r="A19" s="4" t="s">
        <v>27</v>
      </c>
      <c r="B19" s="5" t="str">
        <f ca="1">IFERROR(__xludf.DUMMYFUNCTION("""COMPUTED_VALUE"""),"/materials/gfrs-leed")</f>
        <v>/materials/gfrs-leed</v>
      </c>
      <c r="C19" s="6" t="s">
        <v>18</v>
      </c>
      <c r="D19" s="7" t="s">
        <v>28</v>
      </c>
    </row>
    <row r="20" spans="1:4" ht="15.75" customHeight="1">
      <c r="A20" s="4" t="s">
        <v>29</v>
      </c>
      <c r="B20" s="5" t="str">
        <f ca="1">IFERROR(__xludf.DUMMYFUNCTION("""COMPUTED_VALUE"""),"/materials/interior-cast-stone")</f>
        <v>/materials/interior-cast-stone</v>
      </c>
      <c r="C20" s="6" t="s">
        <v>4</v>
      </c>
      <c r="D20" s="7"/>
    </row>
    <row r="21" spans="1:4" ht="15.75" hidden="1" customHeight="1">
      <c r="A21" s="4" t="s">
        <v>30</v>
      </c>
      <c r="B21" s="5" t="str">
        <f ca="1">IFERROR(__xludf.DUMMYFUNCTION("""COMPUTED_VALUE"""),"/materials/mybaluster")</f>
        <v>/materials/mybaluster</v>
      </c>
      <c r="C21" s="6" t="s">
        <v>18</v>
      </c>
      <c r="D21" s="7"/>
    </row>
    <row r="22" spans="1:4" ht="15.75" customHeight="1">
      <c r="A22" s="4" t="s">
        <v>31</v>
      </c>
      <c r="B22" s="5" t="str">
        <f ca="1">IFERROR(__xludf.DUMMYFUNCTION("""COMPUTED_VALUE"""),"/materials/stoneply")</f>
        <v>/materials/stoneply</v>
      </c>
      <c r="C22" s="6" t="s">
        <v>32</v>
      </c>
      <c r="D22" s="7" t="s">
        <v>33</v>
      </c>
    </row>
    <row r="23" spans="1:4" ht="15.75" hidden="1" customHeight="1">
      <c r="A23" s="4" t="s">
        <v>34</v>
      </c>
      <c r="B23" s="5" t="str">
        <f ca="1">IFERROR(__xludf.DUMMYFUNCTION("""COMPUTED_VALUE"""),"/materials/stoneply-leed")</f>
        <v>/materials/stoneply-leed</v>
      </c>
      <c r="C23" s="6" t="s">
        <v>18</v>
      </c>
      <c r="D23" s="7"/>
    </row>
    <row r="24" spans="1:4" ht="15.75" hidden="1" customHeight="1">
      <c r="A24" s="4" t="s">
        <v>35</v>
      </c>
      <c r="B24" s="5" t="str">
        <f ca="1">IFERROR(__xludf.DUMMYFUNCTION("""COMPUTED_VALUE"""),"/materials/translucent-glass-fiber")</f>
        <v>/materials/translucent-glass-fiber</v>
      </c>
      <c r="C24" s="6" t="s">
        <v>18</v>
      </c>
      <c r="D24" s="7"/>
    </row>
    <row r="25" spans="1:4" ht="15.75" customHeight="1">
      <c r="A25" s="4" t="s">
        <v>36</v>
      </c>
      <c r="B25" s="5" t="str">
        <f ca="1">IFERROR(__xludf.DUMMYFUNCTION("""COMPUTED_VALUE"""),"/products")</f>
        <v>/products</v>
      </c>
      <c r="C25" s="6" t="s">
        <v>4</v>
      </c>
      <c r="D25" s="7" t="s">
        <v>37</v>
      </c>
    </row>
    <row r="26" spans="1:4" ht="15.75" hidden="1" customHeight="1">
      <c r="A26" s="4" t="s">
        <v>38</v>
      </c>
      <c r="B26" s="5" t="str">
        <f ca="1">IFERROR(__xludf.DUMMYFUNCTION("""COMPUTED_VALUE"""),"/products/animals")</f>
        <v>/products/animals</v>
      </c>
      <c r="C26" s="6" t="s">
        <v>18</v>
      </c>
      <c r="D26" s="7"/>
    </row>
    <row r="27" spans="1:4" ht="15.75" customHeight="1">
      <c r="A27" s="4" t="s">
        <v>39</v>
      </c>
      <c r="B27" s="5" t="str">
        <f ca="1">IFERROR(__xludf.DUMMYFUNCTION("""COMPUTED_VALUE"""),"/products/balustrade")</f>
        <v>/products/balustrade</v>
      </c>
      <c r="C27" s="6" t="s">
        <v>4</v>
      </c>
      <c r="D27" s="7"/>
    </row>
    <row r="28" spans="1:4" ht="15.75" hidden="1" customHeight="1">
      <c r="A28" s="4" t="s">
        <v>40</v>
      </c>
      <c r="B28" s="5" t="str">
        <f ca="1">IFERROR(__xludf.DUMMYFUNCTION("""COMPUTED_VALUE"""),"/products/balustrade/materials/cast-stone-balustrade")</f>
        <v>/products/balustrade/materials/cast-stone-balustrade</v>
      </c>
      <c r="C28" s="6" t="s">
        <v>18</v>
      </c>
      <c r="D28" s="7"/>
    </row>
    <row r="29" spans="1:4" ht="15.75" hidden="1" customHeight="1">
      <c r="A29" s="4" t="s">
        <v>41</v>
      </c>
      <c r="B29" s="5" t="str">
        <f ca="1">IFERROR(__xludf.DUMMYFUNCTION("""COMPUTED_VALUE"""),"/products/balustrade/materials/gfrp-balustrade")</f>
        <v>/products/balustrade/materials/gfrp-balustrade</v>
      </c>
      <c r="C29" s="6" t="s">
        <v>18</v>
      </c>
      <c r="D29" s="7"/>
    </row>
    <row r="30" spans="1:4" ht="15.75" hidden="1" customHeight="1">
      <c r="A30" s="4" t="s">
        <v>42</v>
      </c>
      <c r="B30" s="5" t="str">
        <f ca="1">IFERROR(__xludf.DUMMYFUNCTION("""COMPUTED_VALUE"""),"/products/balustrade/materials/gfrs-balustrade")</f>
        <v>/products/balustrade/materials/gfrs-balustrade</v>
      </c>
      <c r="C30" s="6" t="s">
        <v>18</v>
      </c>
      <c r="D30" s="7"/>
    </row>
    <row r="31" spans="1:4" ht="15.75" hidden="1" customHeight="1">
      <c r="A31" s="4" t="s">
        <v>43</v>
      </c>
      <c r="B31" s="5" t="str">
        <f ca="1">IFERROR(__xludf.DUMMYFUNCTION("""COMPUTED_VALUE"""),"/products/barrel-vaulting")</f>
        <v>/products/barrel-vaulting</v>
      </c>
      <c r="C31" s="6"/>
      <c r="D31" s="7"/>
    </row>
    <row r="32" spans="1:4" ht="15.75" hidden="1" customHeight="1">
      <c r="A32" s="4" t="s">
        <v>44</v>
      </c>
      <c r="B32" s="5" t="str">
        <f ca="1">IFERROR(__xludf.DUMMYFUNCTION("""COMPUTED_VALUE"""),"/products/barrel-vaulting/materials/cast-stone-barrel-vaulting")</f>
        <v>/products/barrel-vaulting/materials/cast-stone-barrel-vaulting</v>
      </c>
      <c r="C32" s="6" t="s">
        <v>18</v>
      </c>
      <c r="D32" s="7"/>
    </row>
    <row r="33" spans="1:4" ht="15.75" hidden="1" customHeight="1">
      <c r="A33" s="4" t="s">
        <v>45</v>
      </c>
      <c r="B33" s="5" t="str">
        <f ca="1">IFERROR(__xludf.DUMMYFUNCTION("""COMPUTED_VALUE"""),"/products/barrel-vaulting/materials/gfrc-barrel-vaulting")</f>
        <v>/products/barrel-vaulting/materials/gfrc-barrel-vaulting</v>
      </c>
      <c r="C33" s="6" t="s">
        <v>18</v>
      </c>
      <c r="D33" s="7"/>
    </row>
    <row r="34" spans="1:4" ht="15.75" hidden="1" customHeight="1">
      <c r="A34" s="4" t="s">
        <v>46</v>
      </c>
      <c r="B34" s="5" t="str">
        <f ca="1">IFERROR(__xludf.DUMMYFUNCTION("""COMPUTED_VALUE"""),"/products/barrel-vaulting/materials/gfrg-barrel-vaulting")</f>
        <v>/products/barrel-vaulting/materials/gfrg-barrel-vaulting</v>
      </c>
      <c r="C34" s="6" t="s">
        <v>18</v>
      </c>
      <c r="D34" s="7"/>
    </row>
    <row r="35" spans="1:4" ht="15.75" hidden="1" customHeight="1">
      <c r="A35" s="4" t="s">
        <v>47</v>
      </c>
      <c r="B35" s="5" t="str">
        <f ca="1">IFERROR(__xludf.DUMMYFUNCTION("""COMPUTED_VALUE"""),"/products/barrel-vaulting/materials/gfrp-barrel-vaulting")</f>
        <v>/products/barrel-vaulting/materials/gfrp-barrel-vaulting</v>
      </c>
      <c r="C35" s="6" t="s">
        <v>18</v>
      </c>
      <c r="D35" s="7"/>
    </row>
    <row r="36" spans="1:4" ht="15.75" hidden="1" customHeight="1">
      <c r="A36" s="4" t="s">
        <v>48</v>
      </c>
      <c r="B36" s="5" t="str">
        <f ca="1">IFERROR(__xludf.DUMMYFUNCTION("""COMPUTED_VALUE"""),"/products/barrel-vaulting/materials/gfrs-barrel-vaulting")</f>
        <v>/products/barrel-vaulting/materials/gfrs-barrel-vaulting</v>
      </c>
      <c r="C36" s="6" t="s">
        <v>18</v>
      </c>
      <c r="D36" s="7"/>
    </row>
    <row r="37" spans="1:4" ht="15.75" hidden="1" customHeight="1">
      <c r="A37" s="4" t="s">
        <v>49</v>
      </c>
      <c r="B37" s="5" t="str">
        <f ca="1">IFERROR(__xludf.DUMMYFUNCTION("""COMPUTED_VALUE"""),"/products/barrel-vaulting/types/interior-barrel-vaulting")</f>
        <v>/products/barrel-vaulting/types/interior-barrel-vaulting</v>
      </c>
      <c r="C37" s="6" t="s">
        <v>18</v>
      </c>
      <c r="D37" s="7"/>
    </row>
    <row r="38" spans="1:4" ht="15.75" hidden="1" customHeight="1">
      <c r="A38" s="4" t="s">
        <v>50</v>
      </c>
      <c r="B38" s="5" t="str">
        <f ca="1">IFERROR(__xludf.DUMMYFUNCTION("""COMPUTED_VALUE"""),"/products/barrel-vaulting/usage/church-barrel-vaulting")</f>
        <v>/products/barrel-vaulting/usage/church-barrel-vaulting</v>
      </c>
      <c r="C38" s="6" t="s">
        <v>18</v>
      </c>
      <c r="D38" s="7"/>
    </row>
    <row r="39" spans="1:4" ht="15.75" hidden="1" customHeight="1">
      <c r="A39" s="4" t="s">
        <v>51</v>
      </c>
      <c r="B39" s="5" t="str">
        <f ca="1">IFERROR(__xludf.DUMMYFUNCTION("""COMPUTED_VALUE"""),"/products/barrel-vaulting/usage/government-barrel-vaulting")</f>
        <v>/products/barrel-vaulting/usage/government-barrel-vaulting</v>
      </c>
      <c r="C39" s="6" t="s">
        <v>18</v>
      </c>
      <c r="D39" s="7"/>
    </row>
    <row r="40" spans="1:4" ht="15.75" hidden="1" customHeight="1">
      <c r="A40" s="4" t="s">
        <v>52</v>
      </c>
      <c r="B40" s="5" t="str">
        <f ca="1">IFERROR(__xludf.DUMMYFUNCTION("""COMPUTED_VALUE"""),"/products/barrel-vaulting/usage/hospitality-barrel-vaulting")</f>
        <v>/products/barrel-vaulting/usage/hospitality-barrel-vaulting</v>
      </c>
      <c r="C40" s="6" t="s">
        <v>18</v>
      </c>
      <c r="D40" s="7"/>
    </row>
    <row r="41" spans="1:4" ht="15.75" hidden="1" customHeight="1">
      <c r="A41" s="4" t="s">
        <v>53</v>
      </c>
      <c r="B41" s="5" t="str">
        <f ca="1">IFERROR(__xludf.DUMMYFUNCTION("""COMPUTED_VALUE"""),"/products/barrel-vaulting/usage/renovation---restoration-barrel-vaulting")</f>
        <v>/products/barrel-vaulting/usage/renovation---restoration-barrel-vaulting</v>
      </c>
      <c r="C41" s="6" t="s">
        <v>18</v>
      </c>
      <c r="D41" s="7"/>
    </row>
    <row r="42" spans="1:4" ht="15.75" hidden="1" customHeight="1">
      <c r="A42" s="4" t="s">
        <v>54</v>
      </c>
      <c r="B42" s="5" t="str">
        <f ca="1">IFERROR(__xludf.DUMMYFUNCTION("""COMPUTED_VALUE"""),"/products/barrel-vaulting/usage/residential-barrel-vaulting")</f>
        <v>/products/barrel-vaulting/usage/residential-barrel-vaulting</v>
      </c>
      <c r="C42" s="6" t="s">
        <v>18</v>
      </c>
      <c r="D42" s="7"/>
    </row>
    <row r="43" spans="1:4" ht="15.75" hidden="1" customHeight="1">
      <c r="A43" s="4" t="s">
        <v>55</v>
      </c>
      <c r="B43" s="5" t="str">
        <f ca="1">IFERROR(__xludf.DUMMYFUNCTION("""COMPUTED_VALUE"""),"/products/bases")</f>
        <v>/products/bases</v>
      </c>
      <c r="C43" s="6"/>
      <c r="D43" s="7"/>
    </row>
    <row r="44" spans="1:4" ht="15.75" hidden="1" customHeight="1">
      <c r="A44" s="4" t="s">
        <v>56</v>
      </c>
      <c r="B44" s="5" t="str">
        <f ca="1">IFERROR(__xludf.DUMMYFUNCTION("""COMPUTED_VALUE"""),"/products/bas-relief")</f>
        <v>/products/bas-relief</v>
      </c>
      <c r="C44" s="6"/>
      <c r="D44" s="7"/>
    </row>
    <row r="45" spans="1:4" ht="15.75" hidden="1" customHeight="1">
      <c r="A45" s="4" t="s">
        <v>57</v>
      </c>
      <c r="B45" s="5" t="str">
        <f ca="1">IFERROR(__xludf.DUMMYFUNCTION("""COMPUTED_VALUE"""),"/products/bas-relief/types/classical-bas-relief")</f>
        <v>/products/bas-relief/types/classical-bas-relief</v>
      </c>
      <c r="C45" s="6" t="s">
        <v>18</v>
      </c>
      <c r="D45" s="7"/>
    </row>
    <row r="46" spans="1:4" ht="15.75" hidden="1" customHeight="1">
      <c r="A46" s="4" t="s">
        <v>58</v>
      </c>
      <c r="B46" s="5" t="str">
        <f ca="1">IFERROR(__xludf.DUMMYFUNCTION("""COMPUTED_VALUE"""),"/products/bas-relief/types/interior-bas-relief")</f>
        <v>/products/bas-relief/types/interior-bas-relief</v>
      </c>
      <c r="C46" s="6" t="s">
        <v>18</v>
      </c>
      <c r="D46" s="7"/>
    </row>
    <row r="47" spans="1:4" ht="15.75" hidden="1" customHeight="1">
      <c r="A47" s="4" t="s">
        <v>59</v>
      </c>
      <c r="B47" s="5" t="str">
        <f ca="1">IFERROR(__xludf.DUMMYFUNCTION("""COMPUTED_VALUE"""),"/products/bas-relief/types/modern-bas-relief")</f>
        <v>/products/bas-relief/types/modern-bas-relief</v>
      </c>
      <c r="C47" s="6" t="s">
        <v>18</v>
      </c>
      <c r="D47" s="7"/>
    </row>
    <row r="48" spans="1:4" ht="15.75" hidden="1" customHeight="1">
      <c r="A48" s="4" t="s">
        <v>60</v>
      </c>
      <c r="B48" s="5" t="str">
        <f ca="1">IFERROR(__xludf.DUMMYFUNCTION("""COMPUTED_VALUE"""),"/products/bas-relief/usage/church-bas-relief")</f>
        <v>/products/bas-relief/usage/church-bas-relief</v>
      </c>
      <c r="C48" s="6" t="s">
        <v>18</v>
      </c>
      <c r="D48" s="7"/>
    </row>
    <row r="49" spans="1:4" ht="15.75" hidden="1" customHeight="1">
      <c r="A49" s="4" t="s">
        <v>61</v>
      </c>
      <c r="B49" s="5" t="str">
        <f ca="1">IFERROR(__xludf.DUMMYFUNCTION("""COMPUTED_VALUE"""),"/products/bas-relief/usage/government-bas-relief")</f>
        <v>/products/bas-relief/usage/government-bas-relief</v>
      </c>
      <c r="C49" s="6" t="s">
        <v>18</v>
      </c>
      <c r="D49" s="7"/>
    </row>
    <row r="50" spans="1:4" ht="15.75" hidden="1" customHeight="1">
      <c r="A50" s="4" t="s">
        <v>62</v>
      </c>
      <c r="B50" s="5" t="str">
        <f ca="1">IFERROR(__xludf.DUMMYFUNCTION("""COMPUTED_VALUE"""),"/products/bas-relief/usage/hospitality-bas-relief")</f>
        <v>/products/bas-relief/usage/hospitality-bas-relief</v>
      </c>
      <c r="C50" s="6" t="s">
        <v>18</v>
      </c>
      <c r="D50" s="7"/>
    </row>
    <row r="51" spans="1:4" ht="15.75" hidden="1" customHeight="1">
      <c r="A51" s="4" t="s">
        <v>63</v>
      </c>
      <c r="B51" s="5" t="str">
        <f ca="1">IFERROR(__xludf.DUMMYFUNCTION("""COMPUTED_VALUE"""),"/products/bas-relief/usage/renovation---restoration-bas-relief")</f>
        <v>/products/bas-relief/usage/renovation---restoration-bas-relief</v>
      </c>
      <c r="C51" s="6" t="s">
        <v>18</v>
      </c>
      <c r="D51" s="7"/>
    </row>
    <row r="52" spans="1:4" ht="15.75" hidden="1" customHeight="1">
      <c r="A52" s="4" t="s">
        <v>64</v>
      </c>
      <c r="B52" s="5" t="str">
        <f ca="1">IFERROR(__xludf.DUMMYFUNCTION("""COMPUTED_VALUE"""),"/products/benches")</f>
        <v>/products/benches</v>
      </c>
      <c r="C52" s="6"/>
      <c r="D52" s="7"/>
    </row>
    <row r="53" spans="1:4" ht="15.75" hidden="1" customHeight="1">
      <c r="A53" s="4" t="s">
        <v>65</v>
      </c>
      <c r="B53" s="5" t="str">
        <f ca="1">IFERROR(__xludf.DUMMYFUNCTION("""COMPUTED_VALUE"""),"/products/benches/types/interior-benches")</f>
        <v>/products/benches/types/interior-benches</v>
      </c>
      <c r="C53" s="6" t="s">
        <v>18</v>
      </c>
      <c r="D53" s="7"/>
    </row>
    <row r="54" spans="1:4" ht="15.75" hidden="1" customHeight="1">
      <c r="A54" s="4" t="s">
        <v>66</v>
      </c>
      <c r="B54" s="5" t="str">
        <f ca="1">IFERROR(__xludf.DUMMYFUNCTION("""COMPUTED_VALUE"""),"/products/brackets")</f>
        <v>/products/brackets</v>
      </c>
      <c r="C54" s="6"/>
      <c r="D54" s="7"/>
    </row>
    <row r="55" spans="1:4" ht="15.75" hidden="1" customHeight="1">
      <c r="A55" s="4" t="s">
        <v>67</v>
      </c>
      <c r="B55" s="5" t="str">
        <f ca="1">IFERROR(__xludf.DUMMYFUNCTION("""COMPUTED_VALUE"""),"/products/cartouche")</f>
        <v>/products/cartouche</v>
      </c>
      <c r="C55" s="6"/>
      <c r="D55" s="7"/>
    </row>
    <row r="56" spans="1:4" ht="15.75" hidden="1" customHeight="1">
      <c r="A56" s="4" t="s">
        <v>68</v>
      </c>
      <c r="B56" s="5" t="str">
        <f ca="1">IFERROR(__xludf.DUMMYFUNCTION("""COMPUTED_VALUE"""),"/products/ceilings")</f>
        <v>/products/ceilings</v>
      </c>
      <c r="C56" s="6"/>
      <c r="D56" s="7"/>
    </row>
    <row r="57" spans="1:4" ht="15.75" hidden="1" customHeight="1">
      <c r="A57" s="4" t="s">
        <v>69</v>
      </c>
      <c r="B57" s="5" t="str">
        <f ca="1">IFERROR(__xludf.DUMMYFUNCTION("""COMPUTED_VALUE"""),"/products/chimney-caps")</f>
        <v>/products/chimney-caps</v>
      </c>
      <c r="C57" s="6"/>
      <c r="D57" s="7"/>
    </row>
    <row r="58" spans="1:4" ht="15.75" hidden="1" customHeight="1">
      <c r="A58" s="4" t="s">
        <v>70</v>
      </c>
      <c r="B58" s="5" t="str">
        <f ca="1">IFERROR(__xludf.DUMMYFUNCTION("""COMPUTED_VALUE"""),"/products/columns")</f>
        <v>/products/columns</v>
      </c>
      <c r="C58" s="6"/>
      <c r="D58" s="7"/>
    </row>
    <row r="59" spans="1:4" ht="15.75" hidden="1" customHeight="1">
      <c r="A59" s="4" t="s">
        <v>71</v>
      </c>
      <c r="B59" s="5" t="str">
        <f ca="1">IFERROR(__xludf.DUMMYFUNCTION("""COMPUTED_VALUE"""),"/products/columns/types/composite")</f>
        <v>/products/columns/types/composite</v>
      </c>
      <c r="C59" s="6" t="s">
        <v>18</v>
      </c>
      <c r="D59" s="7"/>
    </row>
    <row r="60" spans="1:4" ht="15.75" hidden="1" customHeight="1">
      <c r="A60" s="4" t="s">
        <v>72</v>
      </c>
      <c r="B60" s="5" t="str">
        <f ca="1">IFERROR(__xludf.DUMMYFUNCTION("""COMPUTED_VALUE"""),"/products/columns/types/greek-corinthian")</f>
        <v>/products/columns/types/greek-corinthian</v>
      </c>
      <c r="C60" s="6" t="s">
        <v>18</v>
      </c>
      <c r="D60" s="7"/>
    </row>
    <row r="61" spans="1:4" ht="15.75" hidden="1" customHeight="1">
      <c r="A61" s="4" t="s">
        <v>73</v>
      </c>
      <c r="B61" s="5" t="str">
        <f ca="1">IFERROR(__xludf.DUMMYFUNCTION("""COMPUTED_VALUE"""),"/products/columns/types/greek-doric")</f>
        <v>/products/columns/types/greek-doric</v>
      </c>
      <c r="C61" s="6" t="s">
        <v>18</v>
      </c>
      <c r="D61" s="7"/>
    </row>
    <row r="62" spans="1:4" ht="15.75" hidden="1" customHeight="1">
      <c r="A62" s="4" t="s">
        <v>74</v>
      </c>
      <c r="B62" s="5" t="str">
        <f ca="1">IFERROR(__xludf.DUMMYFUNCTION("""COMPUTED_VALUE"""),"/products/columns/types/roman-corinthian")</f>
        <v>/products/columns/types/roman-corinthian</v>
      </c>
      <c r="C62" s="6" t="s">
        <v>18</v>
      </c>
      <c r="D62" s="7"/>
    </row>
    <row r="63" spans="1:4" ht="15.75" hidden="1" customHeight="1">
      <c r="A63" s="4" t="s">
        <v>75</v>
      </c>
      <c r="B63" s="5" t="str">
        <f ca="1">IFERROR(__xludf.DUMMYFUNCTION("""COMPUTED_VALUE"""),"/products/cornice")</f>
        <v>/products/cornice</v>
      </c>
      <c r="C63" s="6"/>
      <c r="D63" s="7"/>
    </row>
    <row r="64" spans="1:4" ht="15.75" hidden="1" customHeight="1">
      <c r="A64" s="4" t="s">
        <v>76</v>
      </c>
      <c r="B64" s="5" t="str">
        <f ca="1">IFERROR(__xludf.DUMMYFUNCTION("""COMPUTED_VALUE"""),"/products/cornice/materials/gfrc-cornice")</f>
        <v>/products/cornice/materials/gfrc-cornice</v>
      </c>
      <c r="C64" s="6" t="s">
        <v>18</v>
      </c>
      <c r="D64" s="7"/>
    </row>
    <row r="65" spans="1:4" ht="15.75" hidden="1" customHeight="1">
      <c r="A65" s="4" t="s">
        <v>77</v>
      </c>
      <c r="B65" s="5" t="str">
        <f ca="1">IFERROR(__xludf.DUMMYFUNCTION("""COMPUTED_VALUE"""),"/products/cornice/materials/gfrp-cornice")</f>
        <v>/products/cornice/materials/gfrp-cornice</v>
      </c>
      <c r="C65" s="6" t="s">
        <v>18</v>
      </c>
      <c r="D65" s="7"/>
    </row>
    <row r="66" spans="1:4" ht="15.75" hidden="1" customHeight="1">
      <c r="A66" s="4" t="s">
        <v>78</v>
      </c>
      <c r="B66" s="5" t="str">
        <f ca="1">IFERROR(__xludf.DUMMYFUNCTION("""COMPUTED_VALUE"""),"/products/cornice/types/exterior-cornice")</f>
        <v>/products/cornice/types/exterior-cornice</v>
      </c>
      <c r="C66" s="6" t="s">
        <v>18</v>
      </c>
      <c r="D66" s="7"/>
    </row>
    <row r="67" spans="1:4" ht="15.75" hidden="1" customHeight="1">
      <c r="A67" s="4" t="s">
        <v>79</v>
      </c>
      <c r="B67" s="5" t="str">
        <f ca="1">IFERROR(__xludf.DUMMYFUNCTION("""COMPUTED_VALUE"""),"/products/cornice/types/interior-cornice")</f>
        <v>/products/cornice/types/interior-cornice</v>
      </c>
      <c r="C67" s="6" t="s">
        <v>18</v>
      </c>
      <c r="D67" s="7"/>
    </row>
    <row r="68" spans="1:4" ht="15.75" hidden="1" customHeight="1">
      <c r="A68" s="4" t="s">
        <v>80</v>
      </c>
      <c r="B68" s="5" t="str">
        <f ca="1">IFERROR(__xludf.DUMMYFUNCTION("""COMPUTED_VALUE"""),"/products/cornice/usage/church-cornices")</f>
        <v>/products/cornice/usage/church-cornices</v>
      </c>
      <c r="C68" s="6" t="s">
        <v>18</v>
      </c>
      <c r="D68" s="7"/>
    </row>
    <row r="69" spans="1:4" ht="15.75" hidden="1" customHeight="1">
      <c r="A69" s="4" t="s">
        <v>81</v>
      </c>
      <c r="B69" s="5" t="str">
        <f ca="1">IFERROR(__xludf.DUMMYFUNCTION("""COMPUTED_VALUE"""),"/products/cornice/usage/custom-cornice")</f>
        <v>/products/cornice/usage/custom-cornice</v>
      </c>
      <c r="C69" s="6" t="s">
        <v>18</v>
      </c>
      <c r="D69" s="7"/>
    </row>
    <row r="70" spans="1:4" ht="15.75" hidden="1" customHeight="1">
      <c r="A70" s="4" t="s">
        <v>82</v>
      </c>
      <c r="B70" s="5" t="str">
        <f ca="1">IFERROR(__xludf.DUMMYFUNCTION("""COMPUTED_VALUE"""),"/products/cornice/usage/government-cornices")</f>
        <v>/products/cornice/usage/government-cornices</v>
      </c>
      <c r="C70" s="6" t="s">
        <v>18</v>
      </c>
      <c r="D70" s="7"/>
    </row>
    <row r="71" spans="1:4" ht="15.75" hidden="1" customHeight="1">
      <c r="A71" s="4" t="s">
        <v>83</v>
      </c>
      <c r="B71" s="5" t="str">
        <f ca="1">IFERROR(__xludf.DUMMYFUNCTION("""COMPUTED_VALUE"""),"/products/cornice/usage/hospitality-cornices")</f>
        <v>/products/cornice/usage/hospitality-cornices</v>
      </c>
      <c r="C71" s="6" t="s">
        <v>18</v>
      </c>
      <c r="D71" s="7"/>
    </row>
    <row r="72" spans="1:4" ht="15.75" hidden="1" customHeight="1">
      <c r="A72" s="4" t="s">
        <v>84</v>
      </c>
      <c r="B72" s="5" t="str">
        <f ca="1">IFERROR(__xludf.DUMMYFUNCTION("""COMPUTED_VALUE"""),"/products/cornice/usage/renovation-cornice")</f>
        <v>/products/cornice/usage/renovation-cornice</v>
      </c>
      <c r="C72" s="6" t="s">
        <v>18</v>
      </c>
      <c r="D72" s="7"/>
    </row>
    <row r="73" spans="1:4" ht="15.75" hidden="1" customHeight="1">
      <c r="A73" s="4" t="s">
        <v>85</v>
      </c>
      <c r="B73" s="5" t="str">
        <f ca="1">IFERROR(__xludf.DUMMYFUNCTION("""COMPUTED_VALUE"""),"/products/cornice/usage/residential-cornice")</f>
        <v>/products/cornice/usage/residential-cornice</v>
      </c>
      <c r="C73" s="6" t="s">
        <v>18</v>
      </c>
      <c r="D73" s="7"/>
    </row>
    <row r="74" spans="1:4" ht="15.75" hidden="1" customHeight="1">
      <c r="A74" s="4" t="s">
        <v>86</v>
      </c>
      <c r="B74" s="5" t="str">
        <f ca="1">IFERROR(__xludf.DUMMYFUNCTION("""COMPUTED_VALUE"""),"/products/cupolas")</f>
        <v>/products/cupolas</v>
      </c>
      <c r="C74" s="6"/>
      <c r="D74" s="7"/>
    </row>
    <row r="75" spans="1:4" ht="15.75" hidden="1" customHeight="1">
      <c r="A75" s="4" t="s">
        <v>87</v>
      </c>
      <c r="B75" s="5" t="str">
        <f ca="1">IFERROR(__xludf.DUMMYFUNCTION("""COMPUTED_VALUE"""),"/products/domes")</f>
        <v>/products/domes</v>
      </c>
      <c r="C75" s="6"/>
      <c r="D75" s="7"/>
    </row>
    <row r="76" spans="1:4" ht="15.75" hidden="1" customHeight="1">
      <c r="A76" s="4" t="s">
        <v>88</v>
      </c>
      <c r="B76" s="5" t="str">
        <f ca="1">IFERROR(__xludf.DUMMYFUNCTION("""COMPUTED_VALUE"""),"/products/domes/materials/gfrc--glass-fiber-reinforced-concrete--domes")</f>
        <v>/products/domes/materials/gfrc--glass-fiber-reinforced-concrete--domes</v>
      </c>
      <c r="C76" s="6" t="s">
        <v>18</v>
      </c>
      <c r="D76" s="7"/>
    </row>
    <row r="77" spans="1:4" ht="15.75" hidden="1" customHeight="1">
      <c r="A77" s="4" t="s">
        <v>89</v>
      </c>
      <c r="B77" s="5" t="str">
        <f ca="1">IFERROR(__xludf.DUMMYFUNCTION("""COMPUTED_VALUE"""),"/products/domes/materials/gfrg--glass-fiber-reinforced-gypsum--domes")</f>
        <v>/products/domes/materials/gfrg--glass-fiber-reinforced-gypsum--domes</v>
      </c>
      <c r="C77" s="6" t="s">
        <v>18</v>
      </c>
      <c r="D77" s="7"/>
    </row>
    <row r="78" spans="1:4" ht="15.75" hidden="1" customHeight="1">
      <c r="A78" s="4" t="s">
        <v>90</v>
      </c>
      <c r="B78" s="5" t="str">
        <f ca="1">IFERROR(__xludf.DUMMYFUNCTION("""COMPUTED_VALUE"""),"/products/domes/materials/gfrp--glass-fiber-reinforced-polymer--domes")</f>
        <v>/products/domes/materials/gfrp--glass-fiber-reinforced-polymer--domes</v>
      </c>
      <c r="C78" s="6" t="s">
        <v>18</v>
      </c>
      <c r="D78" s="7"/>
    </row>
    <row r="79" spans="1:4" ht="15.75" hidden="1" customHeight="1">
      <c r="A79" s="4" t="s">
        <v>91</v>
      </c>
      <c r="B79" s="5" t="str">
        <f ca="1">IFERROR(__xludf.DUMMYFUNCTION("""COMPUTED_VALUE"""),"/products/domes/types/coffered-domes")</f>
        <v>/products/domes/types/coffered-domes</v>
      </c>
      <c r="C79" s="6" t="s">
        <v>18</v>
      </c>
      <c r="D79" s="7"/>
    </row>
    <row r="80" spans="1:4" ht="15.75" hidden="1" customHeight="1">
      <c r="A80" s="4" t="s">
        <v>92</v>
      </c>
      <c r="B80" s="5" t="str">
        <f ca="1">IFERROR(__xludf.DUMMYFUNCTION("""COMPUTED_VALUE"""),"/products/domes/types/cupolas")</f>
        <v>/products/domes/types/cupolas</v>
      </c>
      <c r="C80" s="6" t="s">
        <v>18</v>
      </c>
      <c r="D80" s="7"/>
    </row>
    <row r="81" spans="1:4" ht="15.75" hidden="1" customHeight="1">
      <c r="A81" s="4" t="s">
        <v>93</v>
      </c>
      <c r="B81" s="5" t="str">
        <f ca="1">IFERROR(__xludf.DUMMYFUNCTION("""COMPUTED_VALUE"""),"/products/domes/types/exterior-domes")</f>
        <v>/products/domes/types/exterior-domes</v>
      </c>
      <c r="C81" s="6" t="s">
        <v>18</v>
      </c>
      <c r="D81" s="7"/>
    </row>
    <row r="82" spans="1:4" ht="15.75" hidden="1" customHeight="1">
      <c r="A82" s="4" t="s">
        <v>94</v>
      </c>
      <c r="B82" s="5" t="str">
        <f ca="1">IFERROR(__xludf.DUMMYFUNCTION("""COMPUTED_VALUE"""),"/products/domes/types/interior-domes")</f>
        <v>/products/domes/types/interior-domes</v>
      </c>
      <c r="C82" s="6" t="s">
        <v>18</v>
      </c>
      <c r="D82" s="7"/>
    </row>
    <row r="83" spans="1:4" ht="15.75" hidden="1" customHeight="1">
      <c r="A83" s="4" t="s">
        <v>95</v>
      </c>
      <c r="B83" s="5" t="str">
        <f ca="1">IFERROR(__xludf.DUMMYFUNCTION("""COMPUTED_VALUE"""),"/products/domes/types/onion--bulbous--domes")</f>
        <v>/products/domes/types/onion--bulbous--domes</v>
      </c>
      <c r="C83" s="6" t="s">
        <v>18</v>
      </c>
      <c r="D83" s="7"/>
    </row>
    <row r="84" spans="1:4" ht="15.75" hidden="1" customHeight="1">
      <c r="A84" s="4" t="s">
        <v>96</v>
      </c>
      <c r="B84" s="5" t="str">
        <f ca="1">IFERROR(__xludf.DUMMYFUNCTION("""COMPUTED_VALUE"""),"/products/doors")</f>
        <v>/products/doors</v>
      </c>
      <c r="C84" s="6"/>
      <c r="D84" s="7"/>
    </row>
    <row r="85" spans="1:4" ht="15.75" hidden="1" customHeight="1">
      <c r="A85" s="4" t="s">
        <v>97</v>
      </c>
      <c r="B85" s="5" t="str">
        <f ca="1">IFERROR(__xludf.DUMMYFUNCTION("""COMPUTED_VALUE"""),"/products/door-surrounds")</f>
        <v>/products/door-surrounds</v>
      </c>
      <c r="C85" s="6"/>
      <c r="D85" s="7"/>
    </row>
    <row r="86" spans="1:4" ht="15.75" hidden="1" customHeight="1">
      <c r="A86" s="4" t="s">
        <v>98</v>
      </c>
      <c r="B86" s="5" t="str">
        <f ca="1">IFERROR(__xludf.DUMMYFUNCTION("""COMPUTED_VALUE"""),"/products/entablature")</f>
        <v>/products/entablature</v>
      </c>
      <c r="C86" s="6"/>
      <c r="D86" s="7"/>
    </row>
    <row r="87" spans="1:4" ht="15.75" hidden="1" customHeight="1">
      <c r="A87" s="4" t="s">
        <v>99</v>
      </c>
      <c r="B87" s="5" t="str">
        <f ca="1">IFERROR(__xludf.DUMMYFUNCTION("""COMPUTED_VALUE"""),"/products/entryways")</f>
        <v>/products/entryways</v>
      </c>
      <c r="C87" s="6"/>
      <c r="D87" s="7"/>
    </row>
    <row r="88" spans="1:4" ht="15.75" hidden="1" customHeight="1">
      <c r="A88" s="4" t="s">
        <v>100</v>
      </c>
      <c r="B88" s="5" t="str">
        <f ca="1">IFERROR(__xludf.DUMMYFUNCTION("""COMPUTED_VALUE"""),"/products/entryways/materials/gfrc-entryways")</f>
        <v>/products/entryways/materials/gfrc-entryways</v>
      </c>
      <c r="C88" s="6" t="s">
        <v>18</v>
      </c>
      <c r="D88" s="7"/>
    </row>
    <row r="89" spans="1:4" ht="15.75" hidden="1" customHeight="1">
      <c r="A89" s="4" t="s">
        <v>101</v>
      </c>
      <c r="B89" s="5" t="str">
        <f ca="1">IFERROR(__xludf.DUMMYFUNCTION("""COMPUTED_VALUE"""),"/products/entryways/materials/gfrp-entryways")</f>
        <v>/products/entryways/materials/gfrp-entryways</v>
      </c>
      <c r="C89" s="6" t="s">
        <v>18</v>
      </c>
      <c r="D89" s="7"/>
    </row>
    <row r="90" spans="1:4" ht="15.75" hidden="1" customHeight="1">
      <c r="A90" s="4" t="s">
        <v>102</v>
      </c>
      <c r="B90" s="5" t="str">
        <f ca="1">IFERROR(__xludf.DUMMYFUNCTION("""COMPUTED_VALUE"""),"/products/entryways/materials/gfrs-entryways")</f>
        <v>/products/entryways/materials/gfrs-entryways</v>
      </c>
      <c r="C90" s="6" t="s">
        <v>18</v>
      </c>
      <c r="D90" s="7"/>
    </row>
    <row r="91" spans="1:4" ht="15.75" hidden="1" customHeight="1">
      <c r="A91" s="4" t="s">
        <v>103</v>
      </c>
      <c r="B91" s="5" t="str">
        <f ca="1">IFERROR(__xludf.DUMMYFUNCTION("""COMPUTED_VALUE"""),"/products/entryways/types/exterior-entryways")</f>
        <v>/products/entryways/types/exterior-entryways</v>
      </c>
      <c r="C91" s="6" t="s">
        <v>18</v>
      </c>
      <c r="D91" s="7"/>
    </row>
    <row r="92" spans="1:4" ht="15.75" hidden="1" customHeight="1">
      <c r="A92" s="4" t="s">
        <v>104</v>
      </c>
      <c r="B92" s="5" t="str">
        <f ca="1">IFERROR(__xludf.DUMMYFUNCTION("""COMPUTED_VALUE"""),"/products/entryways/usage/church---ecclesiastical-entryways")</f>
        <v>/products/entryways/usage/church---ecclesiastical-entryways</v>
      </c>
      <c r="C92" s="6" t="s">
        <v>18</v>
      </c>
      <c r="D92" s="7"/>
    </row>
    <row r="93" spans="1:4" ht="15.75" hidden="1" customHeight="1">
      <c r="A93" s="4" t="s">
        <v>105</v>
      </c>
      <c r="B93" s="5" t="str">
        <f ca="1">IFERROR(__xludf.DUMMYFUNCTION("""COMPUTED_VALUE"""),"/products/entryways/usage/custom-entryways")</f>
        <v>/products/entryways/usage/custom-entryways</v>
      </c>
      <c r="C93" s="6" t="s">
        <v>18</v>
      </c>
      <c r="D93" s="7"/>
    </row>
    <row r="94" spans="1:4" ht="15.75" hidden="1" customHeight="1">
      <c r="A94" s="4" t="s">
        <v>106</v>
      </c>
      <c r="B94" s="5" t="str">
        <f ca="1">IFERROR(__xludf.DUMMYFUNCTION("""COMPUTED_VALUE"""),"/products/entryways/usage/government-entryways")</f>
        <v>/products/entryways/usage/government-entryways</v>
      </c>
      <c r="C94" s="6" t="s">
        <v>18</v>
      </c>
      <c r="D94" s="7"/>
    </row>
    <row r="95" spans="1:4" ht="15.75" hidden="1" customHeight="1">
      <c r="A95" s="4" t="s">
        <v>107</v>
      </c>
      <c r="B95" s="5" t="str">
        <f ca="1">IFERROR(__xludf.DUMMYFUNCTION("""COMPUTED_VALUE"""),"/products/entryways/usage/hospitality-entryways")</f>
        <v>/products/entryways/usage/hospitality-entryways</v>
      </c>
      <c r="C95" s="6" t="s">
        <v>18</v>
      </c>
      <c r="D95" s="7"/>
    </row>
    <row r="96" spans="1:4" ht="15.75" hidden="1" customHeight="1">
      <c r="A96" s="4" t="s">
        <v>108</v>
      </c>
      <c r="B96" s="5" t="str">
        <f ca="1">IFERROR(__xludf.DUMMYFUNCTION("""COMPUTED_VALUE"""),"/products/entryways/usage/renovation---restoration-entryways")</f>
        <v>/products/entryways/usage/renovation---restoration-entryways</v>
      </c>
      <c r="C96" s="6" t="s">
        <v>18</v>
      </c>
      <c r="D96" s="7"/>
    </row>
    <row r="97" spans="1:4" ht="15.75" hidden="1" customHeight="1">
      <c r="A97" s="4" t="s">
        <v>109</v>
      </c>
      <c r="B97" s="5" t="str">
        <f ca="1">IFERROR(__xludf.DUMMYFUNCTION("""COMPUTED_VALUE"""),"/products/entryways/usage/residential-entryways")</f>
        <v>/products/entryways/usage/residential-entryways</v>
      </c>
      <c r="C97" s="6" t="s">
        <v>18</v>
      </c>
      <c r="D97" s="7"/>
    </row>
    <row r="98" spans="1:4" ht="15.75" hidden="1" customHeight="1">
      <c r="A98" s="4" t="s">
        <v>110</v>
      </c>
      <c r="B98" s="5" t="str">
        <f ca="1">IFERROR(__xludf.DUMMYFUNCTION("""COMPUTED_VALUE"""),"/products/finials")</f>
        <v>/products/finials</v>
      </c>
      <c r="C98" s="6"/>
      <c r="D98" s="7"/>
    </row>
    <row r="99" spans="1:4" ht="15.75" hidden="1" customHeight="1">
      <c r="A99" s="4" t="s">
        <v>111</v>
      </c>
      <c r="B99" s="5" t="str">
        <f ca="1">IFERROR(__xludf.DUMMYFUNCTION("""COMPUTED_VALUE"""),"/products/finials/materials/gfrc-finials")</f>
        <v>/products/finials/materials/gfrc-finials</v>
      </c>
      <c r="C99" s="6" t="s">
        <v>18</v>
      </c>
      <c r="D99" s="7"/>
    </row>
    <row r="100" spans="1:4" ht="15.75" hidden="1" customHeight="1">
      <c r="A100" s="4" t="s">
        <v>112</v>
      </c>
      <c r="B100" s="5" t="str">
        <f ca="1">IFERROR(__xludf.DUMMYFUNCTION("""COMPUTED_VALUE"""),"/products/finials/materials/gfrp-finials")</f>
        <v>/products/finials/materials/gfrp-finials</v>
      </c>
      <c r="C100" s="6" t="s">
        <v>18</v>
      </c>
      <c r="D100" s="7"/>
    </row>
    <row r="101" spans="1:4" ht="15.75" hidden="1" customHeight="1">
      <c r="A101" s="4" t="s">
        <v>113</v>
      </c>
      <c r="B101" s="5" t="str">
        <f ca="1">IFERROR(__xludf.DUMMYFUNCTION("""COMPUTED_VALUE"""),"/products/finials/materials/gfrs-finials")</f>
        <v>/products/finials/materials/gfrs-finials</v>
      </c>
      <c r="C101" s="6" t="s">
        <v>18</v>
      </c>
      <c r="D101" s="7"/>
    </row>
    <row r="102" spans="1:4" ht="15.75" hidden="1" customHeight="1">
      <c r="A102" s="4" t="s">
        <v>114</v>
      </c>
      <c r="B102" s="5" t="str">
        <f ca="1">IFERROR(__xludf.DUMMYFUNCTION("""COMPUTED_VALUE"""),"/products/finials/types/exterior-finials")</f>
        <v>/products/finials/types/exterior-finials</v>
      </c>
      <c r="C102" s="6" t="s">
        <v>18</v>
      </c>
      <c r="D102" s="7"/>
    </row>
    <row r="103" spans="1:4" ht="15.75" hidden="1" customHeight="1">
      <c r="A103" s="4" t="s">
        <v>115</v>
      </c>
      <c r="B103" s="5" t="str">
        <f ca="1">IFERROR(__xludf.DUMMYFUNCTION("""COMPUTED_VALUE"""),"/products/finials/usage/church-finials")</f>
        <v>/products/finials/usage/church-finials</v>
      </c>
      <c r="C103" s="6" t="s">
        <v>18</v>
      </c>
      <c r="D103" s="7"/>
    </row>
    <row r="104" spans="1:4" ht="15.75" hidden="1" customHeight="1">
      <c r="A104" s="4" t="s">
        <v>116</v>
      </c>
      <c r="B104" s="5" t="str">
        <f ca="1">IFERROR(__xludf.DUMMYFUNCTION("""COMPUTED_VALUE"""),"/products/finials/usage/custom-finials")</f>
        <v>/products/finials/usage/custom-finials</v>
      </c>
      <c r="C104" s="6" t="s">
        <v>18</v>
      </c>
      <c r="D104" s="7"/>
    </row>
    <row r="105" spans="1:4" ht="15.75" hidden="1" customHeight="1">
      <c r="A105" s="4" t="s">
        <v>117</v>
      </c>
      <c r="B105" s="5" t="str">
        <f ca="1">IFERROR(__xludf.DUMMYFUNCTION("""COMPUTED_VALUE"""),"/products/finials/usage/government-finials")</f>
        <v>/products/finials/usage/government-finials</v>
      </c>
      <c r="C105" s="6" t="s">
        <v>18</v>
      </c>
      <c r="D105" s="7"/>
    </row>
    <row r="106" spans="1:4" ht="15.75" hidden="1" customHeight="1">
      <c r="A106" s="4" t="s">
        <v>118</v>
      </c>
      <c r="B106" s="5" t="str">
        <f ca="1">IFERROR(__xludf.DUMMYFUNCTION("""COMPUTED_VALUE"""),"/products/finials/usage/hospitality-finials")</f>
        <v>/products/finials/usage/hospitality-finials</v>
      </c>
      <c r="C106" s="6" t="s">
        <v>18</v>
      </c>
      <c r="D106" s="7"/>
    </row>
    <row r="107" spans="1:4" ht="15.75" hidden="1" customHeight="1">
      <c r="A107" s="4" t="s">
        <v>119</v>
      </c>
      <c r="B107" s="5" t="str">
        <f ca="1">IFERROR(__xludf.DUMMYFUNCTION("""COMPUTED_VALUE"""),"/products/finials/usage/renovation-finials")</f>
        <v>/products/finials/usage/renovation-finials</v>
      </c>
      <c r="C107" s="6" t="s">
        <v>18</v>
      </c>
      <c r="D107" s="7"/>
    </row>
    <row r="108" spans="1:4" ht="15.75" hidden="1" customHeight="1">
      <c r="A108" s="4" t="s">
        <v>120</v>
      </c>
      <c r="B108" s="5" t="str">
        <f ca="1">IFERROR(__xludf.DUMMYFUNCTION("""COMPUTED_VALUE"""),"/products/finials/usage/residential-finials")</f>
        <v>/products/finials/usage/residential-finials</v>
      </c>
      <c r="C108" s="6" t="s">
        <v>18</v>
      </c>
      <c r="D108" s="7"/>
    </row>
    <row r="109" spans="1:4" ht="15.75" hidden="1" customHeight="1">
      <c r="A109" s="4" t="s">
        <v>121</v>
      </c>
      <c r="B109" s="5" t="str">
        <f ca="1">IFERROR(__xludf.DUMMYFUNCTION("""COMPUTED_VALUE"""),"/products/fireplaces")</f>
        <v>/products/fireplaces</v>
      </c>
      <c r="C109" s="6"/>
      <c r="D109" s="7"/>
    </row>
    <row r="110" spans="1:4" ht="15.75" hidden="1" customHeight="1">
      <c r="A110" s="4" t="s">
        <v>122</v>
      </c>
      <c r="B110" s="5" t="str">
        <f ca="1">IFERROR(__xludf.DUMMYFUNCTION("""COMPUTED_VALUE"""),"/products/fireplaces/materials/cast-stone-fireplaces")</f>
        <v>/products/fireplaces/materials/cast-stone-fireplaces</v>
      </c>
      <c r="C110" s="6" t="s">
        <v>18</v>
      </c>
      <c r="D110" s="7"/>
    </row>
    <row r="111" spans="1:4" ht="15.75" hidden="1" customHeight="1">
      <c r="A111" s="4" t="s">
        <v>123</v>
      </c>
      <c r="B111" s="5" t="str">
        <f ca="1">IFERROR(__xludf.DUMMYFUNCTION("""COMPUTED_VALUE"""),"/products/fireplaces/materials/gfrc-fireplaces")</f>
        <v>/products/fireplaces/materials/gfrc-fireplaces</v>
      </c>
      <c r="C111" s="6" t="s">
        <v>18</v>
      </c>
      <c r="D111" s="7"/>
    </row>
    <row r="112" spans="1:4" ht="15.75" hidden="1" customHeight="1">
      <c r="A112" s="4" t="s">
        <v>124</v>
      </c>
      <c r="B112" s="5" t="str">
        <f ca="1">IFERROR(__xludf.DUMMYFUNCTION("""COMPUTED_VALUE"""),"/products/fireplaces/materials/gfrg-fireplaces")</f>
        <v>/products/fireplaces/materials/gfrg-fireplaces</v>
      </c>
      <c r="C112" s="6" t="s">
        <v>18</v>
      </c>
      <c r="D112" s="7"/>
    </row>
    <row r="113" spans="1:4" ht="15.75" hidden="1" customHeight="1">
      <c r="A113" s="4" t="s">
        <v>125</v>
      </c>
      <c r="B113" s="5" t="str">
        <f ca="1">IFERROR(__xludf.DUMMYFUNCTION("""COMPUTED_VALUE"""),"/products/fireplaces/materials/granite-fireplaces")</f>
        <v>/products/fireplaces/materials/granite-fireplaces</v>
      </c>
      <c r="C113" s="6" t="s">
        <v>18</v>
      </c>
      <c r="D113" s="7"/>
    </row>
    <row r="114" spans="1:4" ht="15.75" hidden="1" customHeight="1">
      <c r="A114" s="4" t="s">
        <v>126</v>
      </c>
      <c r="B114" s="5" t="str">
        <f ca="1">IFERROR(__xludf.DUMMYFUNCTION("""COMPUTED_VALUE"""),"/products/fireplaces/materials/marble-fireplaces")</f>
        <v>/products/fireplaces/materials/marble-fireplaces</v>
      </c>
      <c r="C114" s="6" t="s">
        <v>18</v>
      </c>
      <c r="D114" s="7"/>
    </row>
    <row r="115" spans="1:4" ht="15.75" hidden="1" customHeight="1">
      <c r="A115" s="4" t="s">
        <v>127</v>
      </c>
      <c r="B115" s="5" t="str">
        <f ca="1">IFERROR(__xludf.DUMMYFUNCTION("""COMPUTED_VALUE"""),"/products/fireplaces/usage/church---ecclesiastical-fireplaces")</f>
        <v>/products/fireplaces/usage/church---ecclesiastical-fireplaces</v>
      </c>
      <c r="C115" s="6" t="s">
        <v>18</v>
      </c>
      <c r="D115" s="7"/>
    </row>
    <row r="116" spans="1:4" ht="15.75" hidden="1" customHeight="1">
      <c r="A116" s="4" t="s">
        <v>128</v>
      </c>
      <c r="B116" s="5" t="str">
        <f ca="1">IFERROR(__xludf.DUMMYFUNCTION("""COMPUTED_VALUE"""),"/products/fireplaces/usage/custom-fireplaces")</f>
        <v>/products/fireplaces/usage/custom-fireplaces</v>
      </c>
      <c r="C116" s="6" t="s">
        <v>18</v>
      </c>
      <c r="D116" s="7"/>
    </row>
    <row r="117" spans="1:4" ht="15.75" hidden="1" customHeight="1">
      <c r="A117" s="4" t="s">
        <v>129</v>
      </c>
      <c r="B117" s="5" t="str">
        <f ca="1">IFERROR(__xludf.DUMMYFUNCTION("""COMPUTED_VALUE"""),"/products/fireplaces/usage/government-fireplaces")</f>
        <v>/products/fireplaces/usage/government-fireplaces</v>
      </c>
      <c r="C117" s="6" t="s">
        <v>18</v>
      </c>
      <c r="D117" s="7"/>
    </row>
    <row r="118" spans="1:4" ht="15.75" hidden="1" customHeight="1">
      <c r="A118" s="4" t="s">
        <v>130</v>
      </c>
      <c r="B118" s="5" t="str">
        <f ca="1">IFERROR(__xludf.DUMMYFUNCTION("""COMPUTED_VALUE"""),"/products/fireplaces/usage/hospitality-fireplaces")</f>
        <v>/products/fireplaces/usage/hospitality-fireplaces</v>
      </c>
      <c r="C118" s="6" t="s">
        <v>18</v>
      </c>
      <c r="D118" s="7"/>
    </row>
    <row r="119" spans="1:4" ht="15.75" hidden="1" customHeight="1">
      <c r="A119" s="4" t="s">
        <v>131</v>
      </c>
      <c r="B119" s="5" t="str">
        <f ca="1">IFERROR(__xludf.DUMMYFUNCTION("""COMPUTED_VALUE"""),"/products/fireplaces/usage/renovation---restoration-fireplaces")</f>
        <v>/products/fireplaces/usage/renovation---restoration-fireplaces</v>
      </c>
      <c r="C119" s="6" t="s">
        <v>18</v>
      </c>
      <c r="D119" s="7"/>
    </row>
    <row r="120" spans="1:4" ht="15.75" hidden="1" customHeight="1">
      <c r="A120" s="4" t="s">
        <v>132</v>
      </c>
      <c r="B120" s="5" t="str">
        <f ca="1">IFERROR(__xludf.DUMMYFUNCTION("""COMPUTED_VALUE"""),"/products/fireplaces/usage/residential-fireplaces")</f>
        <v>/products/fireplaces/usage/residential-fireplaces</v>
      </c>
      <c r="C120" s="6" t="s">
        <v>18</v>
      </c>
      <c r="D120" s="7"/>
    </row>
    <row r="121" spans="1:4" ht="15.75" hidden="1" customHeight="1">
      <c r="A121" s="4" t="s">
        <v>133</v>
      </c>
      <c r="B121" s="5" t="str">
        <f ca="1">IFERROR(__xludf.DUMMYFUNCTION("""COMPUTED_VALUE"""),"/products/fountain-pools")</f>
        <v>/products/fountain-pools</v>
      </c>
      <c r="C121" s="6"/>
      <c r="D121" s="7"/>
    </row>
    <row r="122" spans="1:4" ht="15.75" hidden="1" customHeight="1">
      <c r="A122" s="4" t="s">
        <v>134</v>
      </c>
      <c r="B122" s="5" t="str">
        <f ca="1">IFERROR(__xludf.DUMMYFUNCTION("""COMPUTED_VALUE"""),"/products/fountains-and-rings")</f>
        <v>/products/fountains-and-rings</v>
      </c>
      <c r="C122" s="6"/>
      <c r="D122" s="7"/>
    </row>
    <row r="123" spans="1:4" ht="15.75" hidden="1" customHeight="1">
      <c r="A123" s="4" t="s">
        <v>135</v>
      </c>
      <c r="B123" s="5" t="str">
        <f ca="1">IFERROR(__xludf.DUMMYFUNCTION("""COMPUTED_VALUE"""),"/products/fountains-and-rings/materials/bronze-fountains")</f>
        <v>/products/fountains-and-rings/materials/bronze-fountains</v>
      </c>
      <c r="C123" s="6" t="s">
        <v>18</v>
      </c>
      <c r="D123" s="7"/>
    </row>
    <row r="124" spans="1:4" ht="15.75" hidden="1" customHeight="1">
      <c r="A124" s="4" t="s">
        <v>136</v>
      </c>
      <c r="B124" s="5" t="str">
        <f ca="1">IFERROR(__xludf.DUMMYFUNCTION("""COMPUTED_VALUE"""),"/products/fountains-and-rings/materials/cast-stone-fountains")</f>
        <v>/products/fountains-and-rings/materials/cast-stone-fountains</v>
      </c>
      <c r="C124" s="6" t="s">
        <v>18</v>
      </c>
      <c r="D124" s="7"/>
    </row>
    <row r="125" spans="1:4" ht="15.75" hidden="1" customHeight="1">
      <c r="A125" s="4" t="s">
        <v>137</v>
      </c>
      <c r="B125" s="5" t="str">
        <f ca="1">IFERROR(__xludf.DUMMYFUNCTION("""COMPUTED_VALUE"""),"/products/fountains-and-rings/materials/gfrc-fountains")</f>
        <v>/products/fountains-and-rings/materials/gfrc-fountains</v>
      </c>
      <c r="C125" s="6" t="s">
        <v>18</v>
      </c>
      <c r="D125" s="7"/>
    </row>
    <row r="126" spans="1:4" ht="15.75" hidden="1" customHeight="1">
      <c r="A126" s="4" t="s">
        <v>138</v>
      </c>
      <c r="B126" s="5" t="str">
        <f ca="1">IFERROR(__xludf.DUMMYFUNCTION("""COMPUTED_VALUE"""),"/products/fountains-and-rings/materials/gfrp-fountains")</f>
        <v>/products/fountains-and-rings/materials/gfrp-fountains</v>
      </c>
      <c r="C126" s="6" t="s">
        <v>18</v>
      </c>
      <c r="D126" s="7"/>
    </row>
    <row r="127" spans="1:4" ht="15.75" hidden="1" customHeight="1">
      <c r="A127" s="4" t="s">
        <v>139</v>
      </c>
      <c r="B127" s="5" t="str">
        <f ca="1">IFERROR(__xludf.DUMMYFUNCTION("""COMPUTED_VALUE"""),"/products/fountains-and-rings/materials/gfrs-fountains")</f>
        <v>/products/fountains-and-rings/materials/gfrs-fountains</v>
      </c>
      <c r="C127" s="6" t="s">
        <v>18</v>
      </c>
      <c r="D127" s="7"/>
    </row>
    <row r="128" spans="1:4" ht="15.75" hidden="1" customHeight="1">
      <c r="A128" s="4" t="s">
        <v>140</v>
      </c>
      <c r="B128" s="5" t="str">
        <f ca="1">IFERROR(__xludf.DUMMYFUNCTION("""COMPUTED_VALUE"""),"/products/fountains-and-rings/materials/granite-fountains")</f>
        <v>/products/fountains-and-rings/materials/granite-fountains</v>
      </c>
      <c r="C128" s="6" t="s">
        <v>18</v>
      </c>
      <c r="D128" s="7"/>
    </row>
    <row r="129" spans="1:4" ht="15.75" hidden="1" customHeight="1">
      <c r="A129" s="4" t="s">
        <v>141</v>
      </c>
      <c r="B129" s="5" t="str">
        <f ca="1">IFERROR(__xludf.DUMMYFUNCTION("""COMPUTED_VALUE"""),"/products/fountains-and-rings/types/custom-fountains")</f>
        <v>/products/fountains-and-rings/types/custom-fountains</v>
      </c>
      <c r="C129" s="6" t="s">
        <v>18</v>
      </c>
      <c r="D129" s="7"/>
    </row>
    <row r="130" spans="1:4" ht="15.75" hidden="1" customHeight="1">
      <c r="A130" s="4" t="s">
        <v>142</v>
      </c>
      <c r="B130" s="5" t="str">
        <f ca="1">IFERROR(__xludf.DUMMYFUNCTION("""COMPUTED_VALUE"""),"/products/fountains-and-rings/types/waterfall-fountains")</f>
        <v>/products/fountains-and-rings/types/waterfall-fountains</v>
      </c>
      <c r="C130" s="6" t="s">
        <v>18</v>
      </c>
      <c r="D130" s="7"/>
    </row>
    <row r="131" spans="1:4" ht="15.75" hidden="1" customHeight="1">
      <c r="A131" s="4" t="s">
        <v>143</v>
      </c>
      <c r="B131" s="5" t="str">
        <f ca="1">IFERROR(__xludf.DUMMYFUNCTION("""COMPUTED_VALUE"""),"/products/gazebos")</f>
        <v>/products/gazebos</v>
      </c>
      <c r="C131" s="6"/>
      <c r="D131" s="7"/>
    </row>
    <row r="132" spans="1:4" ht="15.75" hidden="1" customHeight="1">
      <c r="A132" s="4" t="s">
        <v>144</v>
      </c>
      <c r="B132" s="5" t="str">
        <f ca="1">IFERROR(__xludf.DUMMYFUNCTION("""COMPUTED_VALUE"""),"/products/grates")</f>
        <v>/products/grates</v>
      </c>
      <c r="C132" s="6"/>
      <c r="D132" s="7"/>
    </row>
    <row r="133" spans="1:4" ht="15.75" hidden="1" customHeight="1">
      <c r="A133" s="4" t="s">
        <v>145</v>
      </c>
      <c r="B133" s="5" t="str">
        <f ca="1">IFERROR(__xludf.DUMMYFUNCTION("""COMPUTED_VALUE"""),"/products/jackarches")</f>
        <v>/products/jackarches</v>
      </c>
      <c r="C133" s="6"/>
      <c r="D133" s="7"/>
    </row>
    <row r="134" spans="1:4" ht="15.75" hidden="1" customHeight="1">
      <c r="A134" s="4" t="s">
        <v>146</v>
      </c>
      <c r="B134" s="5" t="str">
        <f ca="1">IFERROR(__xludf.DUMMYFUNCTION("""COMPUTED_VALUE"""),"/products/keystones")</f>
        <v>/products/keystones</v>
      </c>
      <c r="C134" s="6"/>
      <c r="D134" s="7"/>
    </row>
    <row r="135" spans="1:4" ht="15.75" hidden="1" customHeight="1">
      <c r="A135" s="4" t="s">
        <v>147</v>
      </c>
      <c r="B135" s="5" t="str">
        <f ca="1">IFERROR(__xludf.DUMMYFUNCTION("""COMPUTED_VALUE"""),"/products/lintels")</f>
        <v>/products/lintels</v>
      </c>
      <c r="C135" s="6"/>
      <c r="D135" s="7"/>
    </row>
    <row r="136" spans="1:4" ht="15.75" hidden="1" customHeight="1">
      <c r="A136" s="4" t="s">
        <v>148</v>
      </c>
      <c r="B136" s="5" t="str">
        <f ca="1">IFERROR(__xludf.DUMMYFUNCTION("""COMPUTED_VALUE"""),"/products/medallions")</f>
        <v>/products/medallions</v>
      </c>
      <c r="C136" s="6"/>
      <c r="D136" s="7"/>
    </row>
    <row r="137" spans="1:4" ht="15.75" hidden="1" customHeight="1">
      <c r="A137" s="4" t="s">
        <v>149</v>
      </c>
      <c r="B137" s="5" t="str">
        <f ca="1">IFERROR(__xludf.DUMMYFUNCTION("""COMPUTED_VALUE"""),"/products/molding")</f>
        <v>/products/molding</v>
      </c>
      <c r="C137" s="6"/>
      <c r="D137" s="7"/>
    </row>
    <row r="138" spans="1:4" ht="15.75" hidden="1" customHeight="1">
      <c r="A138" s="4" t="s">
        <v>150</v>
      </c>
      <c r="B138" s="5" t="str">
        <f ca="1">IFERROR(__xludf.DUMMYFUNCTION("""COMPUTED_VALUE"""),"/products/niches")</f>
        <v>/products/niches</v>
      </c>
      <c r="C138" s="6"/>
      <c r="D138" s="7"/>
    </row>
    <row r="139" spans="1:4" ht="15.75" hidden="1" customHeight="1">
      <c r="A139" s="4" t="s">
        <v>151</v>
      </c>
      <c r="B139" s="5" t="str">
        <f ca="1">IFERROR(__xludf.DUMMYFUNCTION("""COMPUTED_VALUE"""),"/products/pedestals")</f>
        <v>/products/pedestals</v>
      </c>
      <c r="C139" s="6"/>
      <c r="D139" s="7"/>
    </row>
    <row r="140" spans="1:4" ht="15.75" hidden="1" customHeight="1">
      <c r="A140" s="4" t="s">
        <v>152</v>
      </c>
      <c r="B140" s="5" t="str">
        <f ca="1">IFERROR(__xludf.DUMMYFUNCTION("""COMPUTED_VALUE"""),"/products/pergolas")</f>
        <v>/products/pergolas</v>
      </c>
      <c r="C140" s="6"/>
      <c r="D140" s="7"/>
    </row>
    <row r="141" spans="1:4" ht="15.75" hidden="1" customHeight="1">
      <c r="A141" s="4" t="s">
        <v>153</v>
      </c>
      <c r="B141" s="5" t="str">
        <f ca="1">IFERROR(__xludf.DUMMYFUNCTION("""COMPUTED_VALUE"""),"/products/pier-caps")</f>
        <v>/products/pier-caps</v>
      </c>
      <c r="C141" s="6"/>
      <c r="D141" s="7"/>
    </row>
    <row r="142" spans="1:4" ht="15.75" hidden="1" customHeight="1">
      <c r="A142" s="4" t="s">
        <v>154</v>
      </c>
      <c r="B142" s="5" t="str">
        <f ca="1">IFERROR(__xludf.DUMMYFUNCTION("""COMPUTED_VALUE"""),"/products/piers")</f>
        <v>/products/piers</v>
      </c>
      <c r="C142" s="6"/>
      <c r="D142" s="7"/>
    </row>
    <row r="143" spans="1:4" ht="15.75" hidden="1" customHeight="1">
      <c r="A143" s="4" t="s">
        <v>155</v>
      </c>
      <c r="B143" s="5" t="str">
        <f ca="1">IFERROR(__xludf.DUMMYFUNCTION("""COMPUTED_VALUE"""),"/products/planters")</f>
        <v>/products/planters</v>
      </c>
      <c r="C143" s="6"/>
      <c r="D143" s="7"/>
    </row>
    <row r="144" spans="1:4" ht="15.75" hidden="1" customHeight="1">
      <c r="A144" s="4" t="s">
        <v>156</v>
      </c>
      <c r="B144" s="5" t="str">
        <f ca="1">IFERROR(__xludf.DUMMYFUNCTION("""COMPUTED_VALUE"""),"/products/plinths")</f>
        <v>/products/plinths</v>
      </c>
      <c r="C144" s="6"/>
      <c r="D144" s="7"/>
    </row>
    <row r="145" spans="1:4" ht="15.75" hidden="1" customHeight="1">
      <c r="A145" s="4" t="s">
        <v>157</v>
      </c>
      <c r="B145" s="5" t="str">
        <f ca="1">IFERROR(__xludf.DUMMYFUNCTION("""COMPUTED_VALUE"""),"/products/quoins")</f>
        <v>/products/quoins</v>
      </c>
      <c r="C145" s="6"/>
      <c r="D145" s="7"/>
    </row>
    <row r="146" spans="1:4" ht="15.75" hidden="1" customHeight="1">
      <c r="A146" s="4" t="s">
        <v>158</v>
      </c>
      <c r="B146" s="5" t="str">
        <f ca="1">IFERROR(__xludf.DUMMYFUNCTION("""COMPUTED_VALUE"""),"/products/railing")</f>
        <v>/products/railing</v>
      </c>
      <c r="C146" s="6"/>
      <c r="D146" s="7"/>
    </row>
    <row r="147" spans="1:4" ht="15.75" hidden="1" customHeight="1">
      <c r="A147" s="4" t="s">
        <v>159</v>
      </c>
      <c r="B147" s="5" t="str">
        <f ca="1">IFERROR(__xludf.DUMMYFUNCTION("""COMPUTED_VALUE"""),"/products/sculpture")</f>
        <v>/products/sculpture</v>
      </c>
      <c r="C147" s="6"/>
      <c r="D147" s="7"/>
    </row>
    <row r="148" spans="1:4" ht="15.75" hidden="1" customHeight="1">
      <c r="A148" s="4" t="s">
        <v>160</v>
      </c>
      <c r="B148" s="5" t="str">
        <f ca="1">IFERROR(__xludf.DUMMYFUNCTION("""COMPUTED_VALUE"""),"/products/sculpture/materials/cast-stone-sculpture")</f>
        <v>/products/sculpture/materials/cast-stone-sculpture</v>
      </c>
      <c r="C148" s="6" t="s">
        <v>18</v>
      </c>
      <c r="D148" s="7"/>
    </row>
    <row r="149" spans="1:4" ht="15.75" hidden="1" customHeight="1">
      <c r="A149" s="4" t="s">
        <v>161</v>
      </c>
      <c r="B149" s="5" t="str">
        <f ca="1">IFERROR(__xludf.DUMMYFUNCTION("""COMPUTED_VALUE"""),"/products/sculpture/materials/gfrc-sculpture")</f>
        <v>/products/sculpture/materials/gfrc-sculpture</v>
      </c>
      <c r="C149" s="6" t="s">
        <v>18</v>
      </c>
      <c r="D149" s="7"/>
    </row>
    <row r="150" spans="1:4" ht="15.75" hidden="1" customHeight="1">
      <c r="A150" s="4" t="s">
        <v>162</v>
      </c>
      <c r="B150" s="5" t="str">
        <f ca="1">IFERROR(__xludf.DUMMYFUNCTION("""COMPUTED_VALUE"""),"/products/sculpture/materials/gfrg-sculpture")</f>
        <v>/products/sculpture/materials/gfrg-sculpture</v>
      </c>
      <c r="C150" s="6" t="s">
        <v>18</v>
      </c>
      <c r="D150" s="7"/>
    </row>
    <row r="151" spans="1:4" ht="15.75" hidden="1" customHeight="1">
      <c r="A151" s="4" t="s">
        <v>163</v>
      </c>
      <c r="B151" s="5" t="str">
        <f ca="1">IFERROR(__xludf.DUMMYFUNCTION("""COMPUTED_VALUE"""),"/products/sculpture/materials/gfrp-sculpture")</f>
        <v>/products/sculpture/materials/gfrp-sculpture</v>
      </c>
      <c r="C151" s="6" t="s">
        <v>18</v>
      </c>
      <c r="D151" s="7"/>
    </row>
    <row r="152" spans="1:4" ht="15.75" hidden="1" customHeight="1">
      <c r="A152" s="4" t="s">
        <v>164</v>
      </c>
      <c r="B152" s="5" t="str">
        <f ca="1">IFERROR(__xludf.DUMMYFUNCTION("""COMPUTED_VALUE"""),"/products/sculpture/materials/gfrs-sculpture")</f>
        <v>/products/sculpture/materials/gfrs-sculpture</v>
      </c>
      <c r="C152" s="6" t="s">
        <v>18</v>
      </c>
      <c r="D152" s="7"/>
    </row>
    <row r="153" spans="1:4" ht="15.75" hidden="1" customHeight="1">
      <c r="A153" s="4" t="s">
        <v>165</v>
      </c>
      <c r="B153" s="5" t="str">
        <f ca="1">IFERROR(__xludf.DUMMYFUNCTION("""COMPUTED_VALUE"""),"/products/sculpture/materials/marble-sculpture")</f>
        <v>/products/sculpture/materials/marble-sculpture</v>
      </c>
      <c r="C153" s="6" t="s">
        <v>18</v>
      </c>
      <c r="D153" s="7"/>
    </row>
    <row r="154" spans="1:4" ht="15.75" hidden="1" customHeight="1">
      <c r="A154" s="4" t="s">
        <v>166</v>
      </c>
      <c r="B154" s="5" t="str">
        <f ca="1">IFERROR(__xludf.DUMMYFUNCTION("""COMPUTED_VALUE"""),"/products/sculpture/types/abstract")</f>
        <v>/products/sculpture/types/abstract</v>
      </c>
      <c r="C154" s="6" t="s">
        <v>18</v>
      </c>
      <c r="D154" s="7"/>
    </row>
    <row r="155" spans="1:4" ht="15.75" hidden="1" customHeight="1">
      <c r="A155" s="4" t="s">
        <v>167</v>
      </c>
      <c r="B155" s="5" t="str">
        <f ca="1">IFERROR(__xludf.DUMMYFUNCTION("""COMPUTED_VALUE"""),"/products/sculpture/types/animal---wildlife")</f>
        <v>/products/sculpture/types/animal---wildlife</v>
      </c>
      <c r="C155" s="6" t="s">
        <v>18</v>
      </c>
      <c r="D155" s="7"/>
    </row>
    <row r="156" spans="1:4" ht="15.75" hidden="1" customHeight="1">
      <c r="A156" s="4" t="s">
        <v>168</v>
      </c>
      <c r="B156" s="5" t="str">
        <f ca="1">IFERROR(__xludf.DUMMYFUNCTION("""COMPUTED_VALUE"""),"/products/sculpture/types/classical")</f>
        <v>/products/sculpture/types/classical</v>
      </c>
      <c r="C156" s="6" t="s">
        <v>18</v>
      </c>
      <c r="D156" s="7"/>
    </row>
    <row r="157" spans="1:4" ht="15.75" hidden="1" customHeight="1">
      <c r="A157" s="4" t="s">
        <v>169</v>
      </c>
      <c r="B157" s="5" t="str">
        <f ca="1">IFERROR(__xludf.DUMMYFUNCTION("""COMPUTED_VALUE"""),"/products/sculpture/types/custom")</f>
        <v>/products/sculpture/types/custom</v>
      </c>
      <c r="C157" s="6" t="s">
        <v>18</v>
      </c>
      <c r="D157" s="7"/>
    </row>
    <row r="158" spans="1:4" ht="15.75" hidden="1" customHeight="1">
      <c r="A158" s="4" t="s">
        <v>170</v>
      </c>
      <c r="B158" s="5" t="str">
        <f ca="1">IFERROR(__xludf.DUMMYFUNCTION("""COMPUTED_VALUE"""),"/products/sculpture/types/figurative---memorial")</f>
        <v>/products/sculpture/types/figurative---memorial</v>
      </c>
      <c r="C158" s="6" t="s">
        <v>18</v>
      </c>
      <c r="D158" s="7"/>
    </row>
    <row r="159" spans="1:4" ht="15.75" hidden="1" customHeight="1">
      <c r="A159" s="4" t="s">
        <v>171</v>
      </c>
      <c r="B159" s="5" t="str">
        <f ca="1">IFERROR(__xludf.DUMMYFUNCTION("""COMPUTED_VALUE"""),"/products/sculpture/types/marine")</f>
        <v>/products/sculpture/types/marine</v>
      </c>
      <c r="C159" s="6" t="s">
        <v>18</v>
      </c>
      <c r="D159" s="7"/>
    </row>
    <row r="160" spans="1:4" ht="15.75" hidden="1" customHeight="1">
      <c r="A160" s="4" t="s">
        <v>172</v>
      </c>
      <c r="B160" s="5" t="str">
        <f ca="1">IFERROR(__xludf.DUMMYFUNCTION("""COMPUTED_VALUE"""),"/products/sculpture/types/monumental")</f>
        <v>/products/sculpture/types/monumental</v>
      </c>
      <c r="C160" s="6" t="s">
        <v>18</v>
      </c>
      <c r="D160" s="7"/>
    </row>
    <row r="161" spans="1:4" ht="15.75" hidden="1" customHeight="1">
      <c r="A161" s="4" t="s">
        <v>173</v>
      </c>
      <c r="B161" s="5" t="str">
        <f ca="1">IFERROR(__xludf.DUMMYFUNCTION("""COMPUTED_VALUE"""),"/products/sculpture/types/sacred---religious")</f>
        <v>/products/sculpture/types/sacred---religious</v>
      </c>
      <c r="C161" s="6" t="s">
        <v>18</v>
      </c>
      <c r="D161" s="7"/>
    </row>
    <row r="162" spans="1:4" ht="15.75" hidden="1" customHeight="1">
      <c r="A162" s="4" t="s">
        <v>174</v>
      </c>
      <c r="B162" s="5" t="str">
        <f ca="1">IFERROR(__xludf.DUMMYFUNCTION("""COMPUTED_VALUE"""),"/products/sculpture/types/western")</f>
        <v>/products/sculpture/types/western</v>
      </c>
      <c r="C162" s="6" t="s">
        <v>18</v>
      </c>
      <c r="D162" s="7"/>
    </row>
    <row r="163" spans="1:4" ht="15.75" hidden="1" customHeight="1">
      <c r="A163" s="4" t="s">
        <v>175</v>
      </c>
      <c r="B163" s="5" t="str">
        <f ca="1">IFERROR(__xludf.DUMMYFUNCTION("""COMPUTED_VALUE"""),"/products/sculpture/usage/church---ecclesiastical-projects")</f>
        <v>/products/sculpture/usage/church---ecclesiastical-projects</v>
      </c>
      <c r="C163" s="6" t="s">
        <v>18</v>
      </c>
      <c r="D163" s="7"/>
    </row>
    <row r="164" spans="1:4" ht="15.75" hidden="1" customHeight="1">
      <c r="A164" s="4" t="s">
        <v>176</v>
      </c>
      <c r="B164" s="5" t="str">
        <f ca="1">IFERROR(__xludf.DUMMYFUNCTION("""COMPUTED_VALUE"""),"/products/sculpture/usage/custom-projects")</f>
        <v>/products/sculpture/usage/custom-projects</v>
      </c>
      <c r="C164" s="6" t="s">
        <v>18</v>
      </c>
      <c r="D164" s="7"/>
    </row>
    <row r="165" spans="1:4" ht="15.75" hidden="1" customHeight="1">
      <c r="A165" s="4" t="s">
        <v>177</v>
      </c>
      <c r="B165" s="5" t="str">
        <f ca="1">IFERROR(__xludf.DUMMYFUNCTION("""COMPUTED_VALUE"""),"/products/sculpture/usage/government-projects")</f>
        <v>/products/sculpture/usage/government-projects</v>
      </c>
      <c r="C165" s="6" t="s">
        <v>18</v>
      </c>
      <c r="D165" s="7"/>
    </row>
    <row r="166" spans="1:4" ht="15.75" hidden="1" customHeight="1">
      <c r="A166" s="4" t="s">
        <v>178</v>
      </c>
      <c r="B166" s="5" t="str">
        <f ca="1">IFERROR(__xludf.DUMMYFUNCTION("""COMPUTED_VALUE"""),"/products/sculpture/usage/hospitality-projects")</f>
        <v>/products/sculpture/usage/hospitality-projects</v>
      </c>
      <c r="C166" s="6" t="s">
        <v>18</v>
      </c>
      <c r="D166" s="7"/>
    </row>
    <row r="167" spans="1:4" ht="15.75" hidden="1" customHeight="1">
      <c r="A167" s="4" t="s">
        <v>179</v>
      </c>
      <c r="B167" s="5" t="str">
        <f ca="1">IFERROR(__xludf.DUMMYFUNCTION("""COMPUTED_VALUE"""),"/products/sculpture/usage/renovation---restoration-projects")</f>
        <v>/products/sculpture/usage/renovation---restoration-projects</v>
      </c>
      <c r="C167" s="6" t="s">
        <v>18</v>
      </c>
      <c r="D167" s="7"/>
    </row>
    <row r="168" spans="1:4" ht="15.75" hidden="1" customHeight="1">
      <c r="A168" s="4" t="s">
        <v>180</v>
      </c>
      <c r="B168" s="5" t="str">
        <f ca="1">IFERROR(__xludf.DUMMYFUNCTION("""COMPUTED_VALUE"""),"/products/sculpture/usage/residential-projects")</f>
        <v>/products/sculpture/usage/residential-projects</v>
      </c>
      <c r="C168" s="6" t="s">
        <v>18</v>
      </c>
      <c r="D168" s="7"/>
    </row>
    <row r="169" spans="1:4" ht="15.75" hidden="1" customHeight="1">
      <c r="A169" s="4" t="s">
        <v>181</v>
      </c>
      <c r="B169" s="5" t="str">
        <f ca="1">IFERROR(__xludf.DUMMYFUNCTION("""COMPUTED_VALUE"""),"/products/signage")</f>
        <v>/products/signage</v>
      </c>
      <c r="C169" s="6"/>
      <c r="D169" s="7"/>
    </row>
    <row r="170" spans="1:4" ht="15.75" hidden="1" customHeight="1">
      <c r="A170" s="4" t="s">
        <v>182</v>
      </c>
      <c r="B170" s="5" t="str">
        <f ca="1">IFERROR(__xludf.DUMMYFUNCTION("""COMPUTED_VALUE"""),"/products/site-amenities")</f>
        <v>/products/site-amenities</v>
      </c>
      <c r="C170" s="6"/>
      <c r="D170" s="7"/>
    </row>
    <row r="171" spans="1:4" ht="15.75" hidden="1" customHeight="1">
      <c r="A171" s="4" t="s">
        <v>183</v>
      </c>
      <c r="B171" s="5" t="str">
        <f ca="1">IFERROR(__xludf.DUMMYFUNCTION("""COMPUTED_VALUE"""),"/products/staircases")</f>
        <v>/products/staircases</v>
      </c>
      <c r="C171" s="6"/>
      <c r="D171" s="7"/>
    </row>
    <row r="172" spans="1:4" ht="15.75" hidden="1" customHeight="1">
      <c r="A172" s="4" t="s">
        <v>184</v>
      </c>
      <c r="B172" s="5" t="str">
        <f ca="1">IFERROR(__xludf.DUMMYFUNCTION("""COMPUTED_VALUE"""),"/products/tables")</f>
        <v>/products/tables</v>
      </c>
      <c r="C172" s="6"/>
      <c r="D172" s="7"/>
    </row>
    <row r="173" spans="1:4" ht="15.75" hidden="1" customHeight="1">
      <c r="A173" s="4" t="s">
        <v>185</v>
      </c>
      <c r="B173" s="5" t="str">
        <f ca="1">IFERROR(__xludf.DUMMYFUNCTION("""COMPUTED_VALUE"""),"/products/urns")</f>
        <v>/products/urns</v>
      </c>
      <c r="C173" s="6"/>
      <c r="D173" s="7"/>
    </row>
    <row r="174" spans="1:4" ht="15.75" hidden="1" customHeight="1">
      <c r="A174" s="4" t="s">
        <v>186</v>
      </c>
      <c r="B174" s="5" t="str">
        <f ca="1">IFERROR(__xludf.DUMMYFUNCTION("""COMPUTED_VALUE"""),"/products/wall-caps")</f>
        <v>/products/wall-caps</v>
      </c>
      <c r="C174" s="6"/>
      <c r="D174" s="7"/>
    </row>
    <row r="175" spans="1:4" ht="15.75" hidden="1" customHeight="1">
      <c r="A175" s="4" t="s">
        <v>187</v>
      </c>
      <c r="B175" s="5" t="str">
        <f ca="1">IFERROR(__xludf.DUMMYFUNCTION("""COMPUTED_VALUE"""),"/products/watertable")</f>
        <v>/products/watertable</v>
      </c>
      <c r="C175" s="6"/>
      <c r="D175" s="7"/>
    </row>
    <row r="176" spans="1:4" ht="15.75" hidden="1" customHeight="1">
      <c r="A176" s="4" t="s">
        <v>188</v>
      </c>
      <c r="B176" s="5" t="str">
        <f ca="1">IFERROR(__xludf.DUMMYFUNCTION("""COMPUTED_VALUE"""),"/products/window-surrounds")</f>
        <v>/products/window-surrounds</v>
      </c>
      <c r="C176" s="6"/>
      <c r="D176" s="7"/>
    </row>
    <row r="177" spans="1:4" ht="15.75" customHeight="1">
      <c r="A177" s="4" t="s">
        <v>189</v>
      </c>
      <c r="B177" s="5" t="str">
        <f ca="1">IFERROR(__xludf.DUMMYFUNCTION("""COMPUTED_VALUE"""),"/projects")</f>
        <v>/projects</v>
      </c>
      <c r="C177" s="6" t="s">
        <v>4</v>
      </c>
      <c r="D177" s="7"/>
    </row>
    <row r="178" spans="1:4" ht="15.75" customHeight="1">
      <c r="A178" s="4" t="s">
        <v>190</v>
      </c>
      <c r="B178" s="5" t="str">
        <f ca="1">IFERROR(__xludf.DUMMYFUNCTION("""COMPUTED_VALUE"""),"/projects/1st-bank---trust")</f>
        <v>/projects/1st-bank---trust</v>
      </c>
      <c r="C178" s="6" t="s">
        <v>4</v>
      </c>
      <c r="D178" s="7"/>
    </row>
    <row r="179" spans="1:4" ht="15.75" customHeight="1">
      <c r="A179" s="4" t="s">
        <v>191</v>
      </c>
      <c r="B179" s="5" t="str">
        <f ca="1">IFERROR(__xludf.DUMMYFUNCTION("""COMPUTED_VALUE"""),"/projects/750-e--pratt")</f>
        <v>/projects/750-e--pratt</v>
      </c>
      <c r="C179" s="6" t="s">
        <v>4</v>
      </c>
      <c r="D179" s="7"/>
    </row>
    <row r="180" spans="1:4" ht="15.75" customHeight="1">
      <c r="A180" s="4" t="s">
        <v>192</v>
      </c>
      <c r="B180" s="5" t="str">
        <f ca="1">IFERROR(__xludf.DUMMYFUNCTION("""COMPUTED_VALUE"""),"/projects/ameristar-casino")</f>
        <v>/projects/ameristar-casino</v>
      </c>
      <c r="C180" s="6" t="s">
        <v>4</v>
      </c>
      <c r="D180" s="7"/>
    </row>
    <row r="181" spans="1:4" ht="15.75" customHeight="1">
      <c r="A181" s="4" t="s">
        <v>193</v>
      </c>
      <c r="B181" s="5" t="str">
        <f ca="1">IFERROR(__xludf.DUMMYFUNCTION("""COMPUTED_VALUE"""),"/projects/amherst-college")</f>
        <v>/projects/amherst-college</v>
      </c>
      <c r="C181" s="6" t="s">
        <v>4</v>
      </c>
      <c r="D181" s="7"/>
    </row>
    <row r="182" spans="1:4" ht="15.75" customHeight="1">
      <c r="A182" s="4" t="s">
        <v>194</v>
      </c>
      <c r="B182" s="5" t="str">
        <f ca="1">IFERROR(__xludf.DUMMYFUNCTION("""COMPUTED_VALUE"""),"/projects/anthropologie")</f>
        <v>/projects/anthropologie</v>
      </c>
      <c r="C182" s="6" t="s">
        <v>4</v>
      </c>
      <c r="D182" s="7"/>
    </row>
    <row r="183" spans="1:4" ht="15.75" customHeight="1">
      <c r="A183" s="4" t="s">
        <v>195</v>
      </c>
      <c r="B183" s="5" t="str">
        <f ca="1">IFERROR(__xludf.DUMMYFUNCTION("""COMPUTED_VALUE"""),"/projects/atascocita-high-school")</f>
        <v>/projects/atascocita-high-school</v>
      </c>
      <c r="C183" s="6" t="s">
        <v>4</v>
      </c>
      <c r="D183" s="7"/>
    </row>
    <row r="184" spans="1:4" ht="15.75" customHeight="1">
      <c r="A184" s="4" t="s">
        <v>196</v>
      </c>
      <c r="B184" s="5" t="str">
        <f ca="1">IFERROR(__xludf.DUMMYFUNCTION("""COMPUTED_VALUE"""),"/projects/atlantis-resort")</f>
        <v>/projects/atlantis-resort</v>
      </c>
      <c r="C184" s="6" t="s">
        <v>4</v>
      </c>
      <c r="D184" s="7"/>
    </row>
    <row r="185" spans="1:4" ht="15.75" customHeight="1">
      <c r="A185" s="4" t="s">
        <v>197</v>
      </c>
      <c r="B185" s="5" t="str">
        <f ca="1">IFERROR(__xludf.DUMMYFUNCTION("""COMPUTED_VALUE"""),"/projects/atrias-restaurant")</f>
        <v>/projects/atrias-restaurant</v>
      </c>
      <c r="C185" s="6" t="s">
        <v>4</v>
      </c>
      <c r="D185" s="7"/>
    </row>
    <row r="186" spans="1:4" ht="15.75" customHeight="1">
      <c r="A186" s="4" t="s">
        <v>198</v>
      </c>
      <c r="B186" s="5" t="str">
        <f ca="1">IFERROR(__xludf.DUMMYFUNCTION("""COMPUTED_VALUE"""),"/projects/ave-maria")</f>
        <v>/projects/ave-maria</v>
      </c>
      <c r="C186" s="6" t="s">
        <v>4</v>
      </c>
      <c r="D186" s="7"/>
    </row>
    <row r="187" spans="1:4" ht="15.75" customHeight="1">
      <c r="A187" s="4" t="s">
        <v>199</v>
      </c>
      <c r="B187" s="5" t="str">
        <f ca="1">IFERROR(__xludf.DUMMYFUNCTION("""COMPUTED_VALUE"""),"/projects/cabelas")</f>
        <v>/projects/cabelas</v>
      </c>
      <c r="C187" s="6" t="s">
        <v>4</v>
      </c>
      <c r="D187" s="7"/>
    </row>
    <row r="188" spans="1:4" ht="15.75" customHeight="1">
      <c r="A188" s="4" t="s">
        <v>200</v>
      </c>
      <c r="B188" s="5" t="str">
        <f ca="1">IFERROR(__xludf.DUMMYFUNCTION("""COMPUTED_VALUE"""),"/projects/caesar-s-palace")</f>
        <v>/projects/caesar-s-palace</v>
      </c>
      <c r="C188" s="6" t="s">
        <v>4</v>
      </c>
      <c r="D188" s="7"/>
    </row>
    <row r="189" spans="1:4" ht="15.75" customHeight="1">
      <c r="A189" s="4" t="s">
        <v>201</v>
      </c>
      <c r="B189" s="5" t="str">
        <f ca="1">IFERROR(__xludf.DUMMYFUNCTION("""COMPUTED_VALUE"""),"/projects/canyon-creek")</f>
        <v>/projects/canyon-creek</v>
      </c>
      <c r="C189" s="6" t="s">
        <v>4</v>
      </c>
      <c r="D189" s="7"/>
    </row>
    <row r="190" spans="1:4" ht="15.75" customHeight="1">
      <c r="A190" s="4" t="s">
        <v>202</v>
      </c>
      <c r="B190" s="5" t="str">
        <f ca="1">IFERROR(__xludf.DUMMYFUNCTION("""COMPUTED_VALUE"""),"/projects/caramoor-arts")</f>
        <v>/projects/caramoor-arts</v>
      </c>
      <c r="C190" s="6" t="s">
        <v>4</v>
      </c>
      <c r="D190" s="7"/>
    </row>
    <row r="191" spans="1:4" ht="15.75" customHeight="1">
      <c r="A191" s="4" t="s">
        <v>203</v>
      </c>
      <c r="B191" s="5" t="str">
        <f ca="1">IFERROR(__xludf.DUMMYFUNCTION("""COMPUTED_VALUE"""),"/projects/castle-pines")</f>
        <v>/projects/castle-pines</v>
      </c>
      <c r="C191" s="6" t="s">
        <v>4</v>
      </c>
      <c r="D191" s="7"/>
    </row>
    <row r="192" spans="1:4" ht="15.75" customHeight="1">
      <c r="A192" s="4" t="s">
        <v>204</v>
      </c>
      <c r="B192" s="5" t="str">
        <f ca="1">IFERROR(__xludf.DUMMYFUNCTION("""COMPUTED_VALUE"""),"/projects/cheesecake-factory")</f>
        <v>/projects/cheesecake-factory</v>
      </c>
      <c r="C192" s="6" t="s">
        <v>4</v>
      </c>
      <c r="D192" s="7"/>
    </row>
    <row r="193" spans="1:4" ht="15.75" customHeight="1">
      <c r="A193" s="4" t="s">
        <v>205</v>
      </c>
      <c r="B193" s="5" t="str">
        <f ca="1">IFERROR(__xludf.DUMMYFUNCTION("""COMPUTED_VALUE"""),"/projects/chico-s")</f>
        <v>/projects/chico-s</v>
      </c>
      <c r="C193" s="6" t="s">
        <v>4</v>
      </c>
      <c r="D193" s="7"/>
    </row>
    <row r="194" spans="1:4" ht="15.75" customHeight="1">
      <c r="A194" s="4" t="s">
        <v>206</v>
      </c>
      <c r="B194" s="5" t="str">
        <f ca="1">IFERROR(__xludf.DUMMYFUNCTION("""COMPUTED_VALUE"""),"/projects/children-s-hospital")</f>
        <v>/projects/children-s-hospital</v>
      </c>
      <c r="C194" s="6" t="s">
        <v>4</v>
      </c>
      <c r="D194" s="7"/>
    </row>
    <row r="195" spans="1:4" ht="15.75" customHeight="1">
      <c r="A195" s="4" t="s">
        <v>207</v>
      </c>
      <c r="B195" s="5" t="str">
        <f ca="1">IFERROR(__xludf.DUMMYFUNCTION("""COMPUTED_VALUE"""),"/projects/claremont-inn")</f>
        <v>/projects/claremont-inn</v>
      </c>
      <c r="C195" s="6" t="s">
        <v>4</v>
      </c>
      <c r="D195" s="7"/>
    </row>
    <row r="196" spans="1:4" ht="15.75" customHeight="1">
      <c r="A196" s="4" t="s">
        <v>208</v>
      </c>
      <c r="B196" s="5" t="str">
        <f ca="1">IFERROR(__xludf.DUMMYFUNCTION("""COMPUTED_VALUE"""),"/projects/clay-academy")</f>
        <v>/projects/clay-academy</v>
      </c>
      <c r="C196" s="6" t="s">
        <v>4</v>
      </c>
      <c r="D196" s="7"/>
    </row>
    <row r="197" spans="1:4" ht="15.75" customHeight="1">
      <c r="A197" s="4" t="s">
        <v>209</v>
      </c>
      <c r="B197" s="5" t="str">
        <f ca="1">IFERROR(__xludf.DUMMYFUNCTION("""COMPUTED_VALUE"""),"/projects/cobb-cinema")</f>
        <v>/projects/cobb-cinema</v>
      </c>
      <c r="C197" s="6" t="s">
        <v>4</v>
      </c>
      <c r="D197" s="7"/>
    </row>
    <row r="198" spans="1:4" ht="15.75" customHeight="1">
      <c r="A198" s="4" t="s">
        <v>210</v>
      </c>
      <c r="B198" s="5" t="str">
        <f ca="1">IFERROR(__xludf.DUMMYFUNCTION("""COMPUTED_VALUE"""),"/projects/coleman-coliseum")</f>
        <v>/projects/coleman-coliseum</v>
      </c>
      <c r="C198" s="6" t="s">
        <v>4</v>
      </c>
      <c r="D198" s="7"/>
    </row>
    <row r="199" spans="1:4" ht="15.75" customHeight="1">
      <c r="A199" s="4" t="s">
        <v>211</v>
      </c>
      <c r="B199" s="5" t="str">
        <f ca="1">IFERROR(__xludf.DUMMYFUNCTION("""COMPUTED_VALUE"""),"/projects/college-of-william-and-mary")</f>
        <v>/projects/college-of-william-and-mary</v>
      </c>
      <c r="C199" s="6" t="s">
        <v>4</v>
      </c>
      <c r="D199" s="7"/>
    </row>
    <row r="200" spans="1:4" ht="15.75" customHeight="1">
      <c r="A200" s="4" t="s">
        <v>212</v>
      </c>
      <c r="B200" s="5" t="str">
        <f ca="1">IFERROR(__xludf.DUMMYFUNCTION("""COMPUTED_VALUE"""),"/projects/commerce-bank")</f>
        <v>/projects/commerce-bank</v>
      </c>
      <c r="C200" s="6" t="s">
        <v>4</v>
      </c>
      <c r="D200" s="7"/>
    </row>
    <row r="201" spans="1:4" ht="15.75" customHeight="1">
      <c r="A201" s="4" t="s">
        <v>213</v>
      </c>
      <c r="B201" s="5" t="str">
        <f ca="1">IFERROR(__xludf.DUMMYFUNCTION("""COMPUTED_VALUE"""),"/projects/coral-gables")</f>
        <v>/projects/coral-gables</v>
      </c>
      <c r="C201" s="6" t="s">
        <v>4</v>
      </c>
      <c r="D201" s="7"/>
    </row>
    <row r="202" spans="1:4" ht="15.75" customHeight="1">
      <c r="A202" s="4" t="s">
        <v>214</v>
      </c>
      <c r="B202" s="5" t="str">
        <f ca="1">IFERROR(__xludf.DUMMYFUNCTION("""COMPUTED_VALUE"""),"/projects/crescent-hotel")</f>
        <v>/projects/crescent-hotel</v>
      </c>
      <c r="C202" s="6" t="s">
        <v>4</v>
      </c>
      <c r="D202" s="7"/>
    </row>
    <row r="203" spans="1:4" ht="15.75" customHeight="1">
      <c r="A203" s="4" t="s">
        <v>215</v>
      </c>
      <c r="B203" s="5" t="str">
        <f ca="1">IFERROR(__xludf.DUMMYFUNCTION("""COMPUTED_VALUE"""),"/projects/custer-methodist")</f>
        <v>/projects/custer-methodist</v>
      </c>
      <c r="C203" s="6" t="s">
        <v>4</v>
      </c>
      <c r="D203" s="7"/>
    </row>
    <row r="204" spans="1:4" ht="15.75" customHeight="1">
      <c r="A204" s="4" t="s">
        <v>216</v>
      </c>
      <c r="B204" s="5" t="str">
        <f ca="1">IFERROR(__xludf.DUMMYFUNCTION("""COMPUTED_VALUE"""),"/projects/d-a--blodgett-building")</f>
        <v>/projects/d-a--blodgett-building</v>
      </c>
      <c r="C204" s="6" t="s">
        <v>4</v>
      </c>
      <c r="D204" s="7"/>
    </row>
    <row r="205" spans="1:4" ht="15.75" customHeight="1">
      <c r="A205" s="4" t="s">
        <v>217</v>
      </c>
      <c r="B205" s="5" t="str">
        <f ca="1">IFERROR(__xludf.DUMMYFUNCTION("""COMPUTED_VALUE"""),"/projects/darden")</f>
        <v>/projects/darden</v>
      </c>
      <c r="C205" s="6" t="s">
        <v>4</v>
      </c>
      <c r="D205" s="7"/>
    </row>
    <row r="206" spans="1:4" ht="15.75" customHeight="1">
      <c r="A206" s="4" t="s">
        <v>218</v>
      </c>
      <c r="B206" s="5" t="str">
        <f ca="1">IFERROR(__xludf.DUMMYFUNCTION("""COMPUTED_VALUE"""),"/projects/dbu")</f>
        <v>/projects/dbu</v>
      </c>
      <c r="C206" s="6" t="s">
        <v>4</v>
      </c>
      <c r="D206" s="7"/>
    </row>
    <row r="207" spans="1:4" ht="15.75" customHeight="1">
      <c r="A207" s="4" t="s">
        <v>219</v>
      </c>
      <c r="B207" s="5" t="str">
        <f ca="1">IFERROR(__xludf.DUMMYFUNCTION("""COMPUTED_VALUE"""),"/projects/eastridge-mall")</f>
        <v>/projects/eastridge-mall</v>
      </c>
      <c r="C207" s="6" t="s">
        <v>4</v>
      </c>
      <c r="D207" s="7"/>
    </row>
    <row r="208" spans="1:4" ht="15.75" customHeight="1">
      <c r="A208" s="4" t="s">
        <v>220</v>
      </c>
      <c r="B208" s="5" t="str">
        <f ca="1">IFERROR(__xludf.DUMMYFUNCTION("""COMPUTED_VALUE"""),"/projects/ecc")</f>
        <v>/projects/ecc</v>
      </c>
      <c r="C208" s="6" t="s">
        <v>4</v>
      </c>
      <c r="D208" s="7"/>
    </row>
    <row r="209" spans="1:4" ht="15.75" customHeight="1">
      <c r="A209" s="4" t="s">
        <v>221</v>
      </c>
      <c r="B209" s="5" t="str">
        <f ca="1">IFERROR(__xludf.DUMMYFUNCTION("""COMPUTED_VALUE"""),"/projects/fdc-seatac")</f>
        <v>/projects/fdc-seatac</v>
      </c>
      <c r="C209" s="6" t="s">
        <v>4</v>
      </c>
      <c r="D209" s="7"/>
    </row>
    <row r="210" spans="1:4" ht="15.75" customHeight="1">
      <c r="A210" s="4" t="s">
        <v>222</v>
      </c>
      <c r="B210" s="5" t="str">
        <f ca="1">IFERROR(__xludf.DUMMYFUNCTION("""COMPUTED_VALUE"""),"/projects/federal-reserve-bank")</f>
        <v>/projects/federal-reserve-bank</v>
      </c>
      <c r="C210" s="6" t="s">
        <v>4</v>
      </c>
      <c r="D210" s="7"/>
    </row>
    <row r="211" spans="1:4" ht="15.75" customHeight="1">
      <c r="A211" s="4" t="s">
        <v>223</v>
      </c>
      <c r="B211" s="5" t="str">
        <f ca="1">IFERROR(__xludf.DUMMYFUNCTION("""COMPUTED_VALUE"""),"/projects/fiesta-texas")</f>
        <v>/projects/fiesta-texas</v>
      </c>
      <c r="C211" s="6" t="s">
        <v>4</v>
      </c>
      <c r="D211" s="7"/>
    </row>
    <row r="212" spans="1:4" ht="15.75" customHeight="1">
      <c r="A212" s="4" t="s">
        <v>224</v>
      </c>
      <c r="B212" s="5" t="str">
        <f ca="1">IFERROR(__xludf.DUMMYFUNCTION("""COMPUTED_VALUE"""),"/projects/first-presbyterian-church")</f>
        <v>/projects/first-presbyterian-church</v>
      </c>
      <c r="C212" s="6" t="s">
        <v>4</v>
      </c>
      <c r="D212" s="7"/>
    </row>
    <row r="213" spans="1:4" ht="15.75" customHeight="1">
      <c r="A213" s="4" t="s">
        <v>225</v>
      </c>
      <c r="B213" s="5" t="str">
        <f ca="1">IFERROR(__xludf.DUMMYFUNCTION("""COMPUTED_VALUE"""),"/projects/forsythe")</f>
        <v>/projects/forsythe</v>
      </c>
      <c r="C213" s="6" t="s">
        <v>4</v>
      </c>
      <c r="D213" s="7"/>
    </row>
    <row r="214" spans="1:4" ht="15.75" customHeight="1">
      <c r="A214" s="4" t="s">
        <v>226</v>
      </c>
      <c r="B214" s="5" t="str">
        <f ca="1">IFERROR(__xludf.DUMMYFUNCTION("""COMPUTED_VALUE"""),"/projects/gazebo-of-light")</f>
        <v>/projects/gazebo-of-light</v>
      </c>
      <c r="C214" s="6" t="s">
        <v>4</v>
      </c>
      <c r="D214" s="7"/>
    </row>
    <row r="215" spans="1:4" ht="15.75" customHeight="1">
      <c r="A215" s="4" t="s">
        <v>227</v>
      </c>
      <c r="B215" s="5" t="str">
        <f ca="1">IFERROR(__xludf.DUMMYFUNCTION("""COMPUTED_VALUE"""),"/projects/georgetown-council")</f>
        <v>/projects/georgetown-council</v>
      </c>
      <c r="C215" s="6" t="s">
        <v>4</v>
      </c>
      <c r="D215" s="7"/>
    </row>
    <row r="216" spans="1:4" ht="15.75" customHeight="1">
      <c r="A216" s="4" t="s">
        <v>228</v>
      </c>
      <c r="B216" s="5" t="str">
        <f ca="1">IFERROR(__xludf.DUMMYFUNCTION("""COMPUTED_VALUE"""),"/projects/gonzales-county-courthouse")</f>
        <v>/projects/gonzales-county-courthouse</v>
      </c>
      <c r="C216" s="6" t="s">
        <v>4</v>
      </c>
      <c r="D216" s="7"/>
    </row>
    <row r="217" spans="1:4" ht="15.75" customHeight="1">
      <c r="A217" s="4" t="s">
        <v>229</v>
      </c>
      <c r="B217" s="5" t="str">
        <f ca="1">IFERROR(__xludf.DUMMYFUNCTION("""COMPUTED_VALUE"""),"/projects/greenville-sports-park")</f>
        <v>/projects/greenville-sports-park</v>
      </c>
      <c r="C217" s="6" t="s">
        <v>4</v>
      </c>
      <c r="D217" s="7"/>
    </row>
    <row r="218" spans="1:4" ht="15.75" customHeight="1">
      <c r="A218" s="4" t="s">
        <v>230</v>
      </c>
      <c r="B218" s="5" t="str">
        <f ca="1">IFERROR(__xludf.DUMMYFUNCTION("""COMPUTED_VALUE"""),"/projects/heidi-s-deli")</f>
        <v>/projects/heidi-s-deli</v>
      </c>
      <c r="C218" s="6" t="s">
        <v>4</v>
      </c>
      <c r="D218" s="7"/>
    </row>
    <row r="219" spans="1:4" ht="15.75" customHeight="1">
      <c r="A219" s="4" t="s">
        <v>231</v>
      </c>
      <c r="B219" s="5" t="str">
        <f ca="1">IFERROR(__xludf.DUMMYFUNCTION("""COMPUTED_VALUE"""),"/projects/hershey-store")</f>
        <v>/projects/hershey-store</v>
      </c>
      <c r="C219" s="6" t="s">
        <v>4</v>
      </c>
      <c r="D219" s="7"/>
    </row>
    <row r="220" spans="1:4" ht="15.75" customHeight="1">
      <c r="A220" s="4" t="s">
        <v>232</v>
      </c>
      <c r="B220" s="5" t="str">
        <f ca="1">IFERROR(__xludf.DUMMYFUNCTION("""COMPUTED_VALUE"""),"/projects/hollywood-casino")</f>
        <v>/projects/hollywood-casino</v>
      </c>
      <c r="C220" s="6" t="s">
        <v>4</v>
      </c>
      <c r="D220" s="7"/>
    </row>
    <row r="221" spans="1:4" ht="15.75" customHeight="1">
      <c r="A221" s="4" t="s">
        <v>233</v>
      </c>
      <c r="B221" s="5" t="str">
        <f ca="1">IFERROR(__xludf.DUMMYFUNCTION("""COMPUTED_VALUE"""),"/projects/houston-airport")</f>
        <v>/projects/houston-airport</v>
      </c>
      <c r="C221" s="6" t="s">
        <v>4</v>
      </c>
      <c r="D221" s="7"/>
    </row>
    <row r="222" spans="1:4" ht="15.75" customHeight="1">
      <c r="A222" s="4" t="s">
        <v>234</v>
      </c>
      <c r="B222" s="5" t="str">
        <f ca="1">IFERROR(__xludf.DUMMYFUNCTION("""COMPUTED_VALUE"""),"/projects/howard-baker-courthouse")</f>
        <v>/projects/howard-baker-courthouse</v>
      </c>
      <c r="C222" s="6" t="s">
        <v>4</v>
      </c>
      <c r="D222" s="7"/>
    </row>
    <row r="223" spans="1:4" ht="15.75" customHeight="1">
      <c r="A223" s="4" t="s">
        <v>235</v>
      </c>
      <c r="B223" s="5" t="str">
        <f ca="1">IFERROR(__xludf.DUMMYFUNCTION("""COMPUTED_VALUE"""),"/projects/isola-bella")</f>
        <v>/projects/isola-bella</v>
      </c>
      <c r="C223" s="6" t="s">
        <v>4</v>
      </c>
      <c r="D223" s="7"/>
    </row>
    <row r="224" spans="1:4" ht="15.75" customHeight="1">
      <c r="A224" s="4" t="s">
        <v>236</v>
      </c>
      <c r="B224" s="5" t="str">
        <f ca="1">IFERROR(__xludf.DUMMYFUNCTION("""COMPUTED_VALUE"""),"/projects/jared-jewelry")</f>
        <v>/projects/jared-jewelry</v>
      </c>
      <c r="C224" s="6" t="s">
        <v>4</v>
      </c>
      <c r="D224" s="7"/>
    </row>
    <row r="225" spans="1:4" ht="15.75" customHeight="1">
      <c r="A225" s="4" t="s">
        <v>237</v>
      </c>
      <c r="B225" s="5" t="str">
        <f ca="1">IFERROR(__xludf.DUMMYFUNCTION("""COMPUTED_VALUE"""),"/projects/j--murrey-atkins-library")</f>
        <v>/projects/j--murrey-atkins-library</v>
      </c>
      <c r="C225" s="6" t="s">
        <v>4</v>
      </c>
      <c r="D225" s="7"/>
    </row>
    <row r="226" spans="1:4" ht="15.75" customHeight="1">
      <c r="A226" s="4" t="s">
        <v>238</v>
      </c>
      <c r="B226" s="5" t="str">
        <f ca="1">IFERROR(__xludf.DUMMYFUNCTION("""COMPUTED_VALUE"""),"/projects/kavanaugh-methodist")</f>
        <v>/projects/kavanaugh-methodist</v>
      </c>
      <c r="C226" s="6" t="s">
        <v>4</v>
      </c>
      <c r="D226" s="7"/>
    </row>
    <row r="227" spans="1:4" ht="15.75" customHeight="1">
      <c r="A227" s="4" t="s">
        <v>239</v>
      </c>
      <c r="B227" s="5" t="str">
        <f ca="1">IFERROR(__xludf.DUMMYFUNCTION("""COMPUTED_VALUE"""),"/projects/la-quinta-inn")</f>
        <v>/projects/la-quinta-inn</v>
      </c>
      <c r="C227" s="6" t="s">
        <v>4</v>
      </c>
      <c r="D227" s="7"/>
    </row>
    <row r="228" spans="1:4" ht="15.75" customHeight="1">
      <c r="A228" s="4" t="s">
        <v>240</v>
      </c>
      <c r="B228" s="5" t="str">
        <f ca="1">IFERROR(__xludf.DUMMYFUNCTION("""COMPUTED_VALUE"""),"/projects/little-pine-lake")</f>
        <v>/projects/little-pine-lake</v>
      </c>
      <c r="C228" s="6" t="s">
        <v>4</v>
      </c>
      <c r="D228" s="7"/>
    </row>
    <row r="229" spans="1:4" ht="15.75" customHeight="1">
      <c r="A229" s="4" t="s">
        <v>241</v>
      </c>
      <c r="B229" s="5" t="str">
        <f ca="1">IFERROR(__xludf.DUMMYFUNCTION("""COMPUTED_VALUE"""),"/projects/mamaronack-ave--school")</f>
        <v>/projects/mamaronack-ave--school</v>
      </c>
      <c r="C229" s="6" t="s">
        <v>4</v>
      </c>
      <c r="D229" s="7"/>
    </row>
    <row r="230" spans="1:4" ht="15.75" customHeight="1">
      <c r="A230" s="4" t="s">
        <v>242</v>
      </c>
      <c r="B230" s="5" t="str">
        <f ca="1">IFERROR(__xludf.DUMMYFUNCTION("""COMPUTED_VALUE"""),"/projects/marriot")</f>
        <v>/projects/marriot</v>
      </c>
      <c r="C230" s="6" t="s">
        <v>4</v>
      </c>
      <c r="D230" s="7"/>
    </row>
    <row r="231" spans="1:4" ht="15.75" customHeight="1">
      <c r="A231" s="4" t="s">
        <v>243</v>
      </c>
      <c r="B231" s="5" t="str">
        <f ca="1">IFERROR(__xludf.DUMMYFUNCTION("""COMPUTED_VALUE"""),"/projects/medford-library")</f>
        <v>/projects/medford-library</v>
      </c>
      <c r="C231" s="6" t="s">
        <v>4</v>
      </c>
      <c r="D231" s="7"/>
    </row>
    <row r="232" spans="1:4" ht="15.75" customHeight="1">
      <c r="A232" s="4" t="s">
        <v>244</v>
      </c>
      <c r="B232" s="5" t="str">
        <f ca="1">IFERROR(__xludf.DUMMYFUNCTION("""COMPUTED_VALUE"""),"/projects/mgm-grand")</f>
        <v>/projects/mgm-grand</v>
      </c>
      <c r="C232" s="6" t="s">
        <v>4</v>
      </c>
      <c r="D232" s="7"/>
    </row>
    <row r="233" spans="1:4" ht="15.75" customHeight="1">
      <c r="A233" s="4" t="s">
        <v>245</v>
      </c>
      <c r="B233" s="5" t="str">
        <f ca="1">IFERROR(__xludf.DUMMYFUNCTION("""COMPUTED_VALUE"""),"/projects/newport-news-police")</f>
        <v>/projects/newport-news-police</v>
      </c>
      <c r="C233" s="6" t="s">
        <v>4</v>
      </c>
      <c r="D233" s="7"/>
    </row>
    <row r="234" spans="1:4" ht="15.75" customHeight="1">
      <c r="A234" s="4" t="s">
        <v>246</v>
      </c>
      <c r="B234" s="5" t="str">
        <f ca="1">IFERROR(__xludf.DUMMYFUNCTION("""COMPUTED_VALUE"""),"/projects/norm-dicks-center")</f>
        <v>/projects/norm-dicks-center</v>
      </c>
      <c r="C234" s="6" t="s">
        <v>32</v>
      </c>
      <c r="D234" s="7" t="s">
        <v>247</v>
      </c>
    </row>
    <row r="235" spans="1:4" ht="15.75" customHeight="1">
      <c r="A235" s="4" t="s">
        <v>248</v>
      </c>
      <c r="B235" s="5" t="str">
        <f ca="1">IFERROR(__xludf.DUMMYFUNCTION("""COMPUTED_VALUE"""),"/projects/north-shore-college")</f>
        <v>/projects/north-shore-college</v>
      </c>
      <c r="C235" s="6" t="s">
        <v>4</v>
      </c>
      <c r="D235" s="7"/>
    </row>
    <row r="236" spans="1:4" ht="15.75" customHeight="1">
      <c r="A236" s="4" t="s">
        <v>249</v>
      </c>
      <c r="B236" s="5" t="str">
        <f ca="1">IFERROR(__xludf.DUMMYFUNCTION("""COMPUTED_VALUE"""),"/projects/old-dominion-university")</f>
        <v>/projects/old-dominion-university</v>
      </c>
      <c r="C236" s="6" t="s">
        <v>4</v>
      </c>
      <c r="D236" s="7"/>
    </row>
    <row r="237" spans="1:4" ht="15.75" customHeight="1">
      <c r="A237" s="4" t="s">
        <v>250</v>
      </c>
      <c r="B237" s="5" t="str">
        <f ca="1">IFERROR(__xludf.DUMMYFUNCTION("""COMPUTED_VALUE"""),"/projects/old-parkland-hospital")</f>
        <v>/projects/old-parkland-hospital</v>
      </c>
      <c r="C237" s="6" t="s">
        <v>4</v>
      </c>
      <c r="D237" s="7"/>
    </row>
    <row r="238" spans="1:4" ht="15.75" customHeight="1">
      <c r="A238" s="4" t="s">
        <v>251</v>
      </c>
      <c r="B238" s="5" t="str">
        <f ca="1">IFERROR(__xludf.DUMMYFUNCTION("""COMPUTED_VALUE"""),"/projects/one-morrocroft-centre")</f>
        <v>/projects/one-morrocroft-centre</v>
      </c>
      <c r="C238" s="6" t="s">
        <v>4</v>
      </c>
      <c r="D238" s="7"/>
    </row>
    <row r="239" spans="1:4" ht="15.75" customHeight="1">
      <c r="A239" s="4" t="s">
        <v>252</v>
      </c>
      <c r="B239" s="5" t="str">
        <f ca="1">IFERROR(__xludf.DUMMYFUNCTION("""COMPUTED_VALUE"""),"/projects/opryland--florida")</f>
        <v>/projects/opryland--florida</v>
      </c>
      <c r="C239" s="6" t="s">
        <v>4</v>
      </c>
      <c r="D239" s="7"/>
    </row>
    <row r="240" spans="1:4" ht="15.75" customHeight="1">
      <c r="A240" s="4" t="s">
        <v>253</v>
      </c>
      <c r="B240" s="5" t="str">
        <f ca="1">IFERROR(__xludf.DUMMYFUNCTION("""COMPUTED_VALUE"""),"/projects/opryland--tennessee")</f>
        <v>/projects/opryland--tennessee</v>
      </c>
      <c r="C240" s="6" t="s">
        <v>4</v>
      </c>
      <c r="D240" s="7"/>
    </row>
    <row r="241" spans="1:4" ht="15.75" customHeight="1">
      <c r="A241" s="4" t="s">
        <v>254</v>
      </c>
      <c r="B241" s="5" t="str">
        <f ca="1">IFERROR(__xludf.DUMMYFUNCTION("""COMPUTED_VALUE"""),"/projects/orange-county-courthouse")</f>
        <v>/projects/orange-county-courthouse</v>
      </c>
      <c r="C241" s="6" t="s">
        <v>4</v>
      </c>
      <c r="D241" s="7"/>
    </row>
    <row r="242" spans="1:4" ht="15.75" customHeight="1">
      <c r="A242" s="4" t="s">
        <v>255</v>
      </c>
      <c r="B242" s="5" t="str">
        <f ca="1">IFERROR(__xludf.DUMMYFUNCTION("""COMPUTED_VALUE"""),"/projects/orleans-casino")</f>
        <v>/projects/orleans-casino</v>
      </c>
      <c r="C242" s="6" t="s">
        <v>4</v>
      </c>
      <c r="D242" s="7"/>
    </row>
    <row r="243" spans="1:4" ht="15.75" customHeight="1">
      <c r="A243" s="4" t="s">
        <v>256</v>
      </c>
      <c r="B243" s="5" t="str">
        <f ca="1">IFERROR(__xludf.DUMMYFUNCTION("""COMPUTED_VALUE"""),"/projects/palmilla-resort")</f>
        <v>/projects/palmilla-resort</v>
      </c>
      <c r="C243" s="6" t="s">
        <v>4</v>
      </c>
      <c r="D243" s="7"/>
    </row>
    <row r="244" spans="1:4" ht="15.75" customHeight="1">
      <c r="A244" s="4" t="s">
        <v>257</v>
      </c>
      <c r="B244" s="5" t="str">
        <f ca="1">IFERROR(__xludf.DUMMYFUNCTION("""COMPUTED_VALUE"""),"/projects/pan-asia-bistro")</f>
        <v>/projects/pan-asia-bistro</v>
      </c>
      <c r="C244" s="6" t="s">
        <v>4</v>
      </c>
      <c r="D244" s="7"/>
    </row>
    <row r="245" spans="1:4" ht="15.75" customHeight="1">
      <c r="A245" s="4" t="s">
        <v>258</v>
      </c>
      <c r="B245" s="5" t="str">
        <f ca="1">IFERROR(__xludf.DUMMYFUNCTION("""COMPUTED_VALUE"""),"/projects/paris-cancer-center")</f>
        <v>/projects/paris-cancer-center</v>
      </c>
      <c r="C245" s="6" t="s">
        <v>4</v>
      </c>
      <c r="D245" s="7"/>
    </row>
    <row r="246" spans="1:4" ht="15.75" customHeight="1">
      <c r="A246" s="4" t="s">
        <v>259</v>
      </c>
      <c r="B246" s="5" t="str">
        <f ca="1">IFERROR(__xludf.DUMMYFUNCTION("""COMPUTED_VALUE"""),"/projects/pierce-laboratory")</f>
        <v>/projects/pierce-laboratory</v>
      </c>
      <c r="C246" s="6" t="s">
        <v>4</v>
      </c>
      <c r="D246" s="7"/>
    </row>
    <row r="247" spans="1:4" ht="15.75" customHeight="1">
      <c r="A247" s="4" t="s">
        <v>260</v>
      </c>
      <c r="B247" s="5" t="str">
        <f ca="1">IFERROR(__xludf.DUMMYFUNCTION("""COMPUTED_VALUE"""),"/projects/portofino")</f>
        <v>/projects/portofino</v>
      </c>
      <c r="C247" s="6" t="s">
        <v>4</v>
      </c>
      <c r="D247" s="7"/>
    </row>
    <row r="248" spans="1:4" ht="15.75" customHeight="1">
      <c r="A248" s="4" t="s">
        <v>261</v>
      </c>
      <c r="B248" s="5" t="str">
        <f ca="1">IFERROR(__xludf.DUMMYFUNCTION("""COMPUTED_VALUE"""),"/projects/prettyman-courthouse")</f>
        <v>/projects/prettyman-courthouse</v>
      </c>
      <c r="C248" s="6" t="s">
        <v>4</v>
      </c>
      <c r="D248" s="7"/>
    </row>
    <row r="249" spans="1:4" ht="15.75" customHeight="1">
      <c r="A249" s="4" t="s">
        <v>262</v>
      </c>
      <c r="B249" s="5" t="str">
        <f ca="1">IFERROR(__xludf.DUMMYFUNCTION("""COMPUTED_VALUE"""),"/projects/r-e--berry")</f>
        <v>/projects/r-e--berry</v>
      </c>
      <c r="C249" s="6" t="s">
        <v>4</v>
      </c>
      <c r="D249" s="7"/>
    </row>
    <row r="250" spans="1:4" ht="15.75" customHeight="1">
      <c r="A250" s="4" t="s">
        <v>263</v>
      </c>
      <c r="B250" s="5" t="str">
        <f ca="1">IFERROR(__xludf.DUMMYFUNCTION("""COMPUTED_VALUE"""),"/projects/residential")</f>
        <v>/projects/residential</v>
      </c>
      <c r="C250" s="6" t="s">
        <v>4</v>
      </c>
      <c r="D250" s="7"/>
    </row>
    <row r="251" spans="1:4" ht="15.75" customHeight="1">
      <c r="A251" s="4" t="s">
        <v>264</v>
      </c>
      <c r="B251" s="5" t="str">
        <f ca="1">IFERROR(__xludf.DUMMYFUNCTION("""COMPUTED_VALUE"""),"/projects/rose-state-college")</f>
        <v>/projects/rose-state-college</v>
      </c>
      <c r="C251" s="6" t="s">
        <v>4</v>
      </c>
      <c r="D251" s="7"/>
    </row>
    <row r="252" spans="1:4" ht="15.75" customHeight="1">
      <c r="A252" s="4" t="s">
        <v>265</v>
      </c>
      <c r="B252" s="5" t="str">
        <f ca="1">IFERROR(__xludf.DUMMYFUNCTION("""COMPUTED_VALUE"""),"/projects/san-jose-state")</f>
        <v>/projects/san-jose-state</v>
      </c>
      <c r="C252" s="6" t="s">
        <v>4</v>
      </c>
      <c r="D252" s="7"/>
    </row>
    <row r="253" spans="1:4" ht="15.75" customHeight="1">
      <c r="A253" s="4" t="s">
        <v>266</v>
      </c>
      <c r="B253" s="5" t="str">
        <f ca="1">IFERROR(__xludf.DUMMYFUNCTION("""COMPUTED_VALUE"""),"/projects/schenectady-city-hall")</f>
        <v>/projects/schenectady-city-hall</v>
      </c>
      <c r="C253" s="6" t="s">
        <v>4</v>
      </c>
      <c r="D253" s="7"/>
    </row>
    <row r="254" spans="1:4" ht="15.75" customHeight="1">
      <c r="A254" s="4" t="s">
        <v>267</v>
      </c>
      <c r="B254" s="5" t="str">
        <f ca="1">IFERROR(__xludf.DUMMYFUNCTION("""COMPUTED_VALUE"""),"/projects/smithsonian")</f>
        <v>/projects/smithsonian</v>
      </c>
      <c r="C254" s="6" t="s">
        <v>4</v>
      </c>
      <c r="D254" s="7"/>
    </row>
    <row r="255" spans="1:4" ht="15.75" customHeight="1">
      <c r="A255" s="4" t="s">
        <v>268</v>
      </c>
      <c r="B255" s="5" t="str">
        <f ca="1">IFERROR(__xludf.DUMMYFUNCTION("""COMPUTED_VALUE"""),"/projects/southlands")</f>
        <v>/projects/southlands</v>
      </c>
      <c r="C255" s="6" t="s">
        <v>4</v>
      </c>
      <c r="D255" s="7"/>
    </row>
    <row r="256" spans="1:4" ht="15.75" customHeight="1">
      <c r="A256" s="4" t="s">
        <v>269</v>
      </c>
      <c r="B256" s="5" t="str">
        <f ca="1">IFERROR(__xludf.DUMMYFUNCTION("""COMPUTED_VALUE"""),"/projects/south-riding-center")</f>
        <v>/projects/south-riding-center</v>
      </c>
      <c r="C256" s="6" t="s">
        <v>4</v>
      </c>
      <c r="D256" s="7"/>
    </row>
    <row r="257" spans="1:4" ht="15.75" customHeight="1">
      <c r="A257" s="4" t="s">
        <v>270</v>
      </c>
      <c r="B257" s="5" t="str">
        <f ca="1">IFERROR(__xludf.DUMMYFUNCTION("""COMPUTED_VALUE"""),"/projects/spinnaker-bay")</f>
        <v>/projects/spinnaker-bay</v>
      </c>
      <c r="C257" s="6" t="s">
        <v>4</v>
      </c>
      <c r="D257" s="7"/>
    </row>
    <row r="258" spans="1:4" ht="15.75" customHeight="1">
      <c r="A258" s="4" t="s">
        <v>271</v>
      </c>
      <c r="B258" s="5" t="str">
        <f ca="1">IFERROR(__xludf.DUMMYFUNCTION("""COMPUTED_VALUE"""),"/projects/st--anthony")</f>
        <v>/projects/st--anthony</v>
      </c>
      <c r="C258" s="6" t="s">
        <v>4</v>
      </c>
      <c r="D258" s="7"/>
    </row>
    <row r="259" spans="1:4" ht="15.75" customHeight="1">
      <c r="A259" s="4" t="s">
        <v>272</v>
      </c>
      <c r="B259" s="5" t="str">
        <f ca="1">IFERROR(__xludf.DUMMYFUNCTION("""COMPUTED_VALUE"""),"/projects/staples")</f>
        <v>/projects/staples</v>
      </c>
      <c r="C259" s="6" t="s">
        <v>4</v>
      </c>
      <c r="D259" s="7"/>
    </row>
    <row r="260" spans="1:4" ht="15.75" customHeight="1">
      <c r="A260" s="4" t="s">
        <v>273</v>
      </c>
      <c r="B260" s="5" t="str">
        <f ca="1">IFERROR(__xludf.DUMMYFUNCTION("""COMPUTED_VALUE"""),"/projects/st--johns")</f>
        <v>/projects/st--johns</v>
      </c>
      <c r="C260" s="6" t="s">
        <v>4</v>
      </c>
      <c r="D260" s="7"/>
    </row>
    <row r="261" spans="1:4" ht="15.75" customHeight="1">
      <c r="A261" s="4" t="s">
        <v>274</v>
      </c>
      <c r="B261" s="5" t="str">
        <f ca="1">IFERROR(__xludf.DUMMYFUNCTION("""COMPUTED_VALUE"""),"/projects/st--michael")</f>
        <v>/projects/st--michael</v>
      </c>
      <c r="C261" s="6" t="s">
        <v>4</v>
      </c>
      <c r="D261" s="7"/>
    </row>
    <row r="262" spans="1:4" ht="15.75" customHeight="1">
      <c r="A262" s="4" t="s">
        <v>275</v>
      </c>
      <c r="B262" s="5" t="str">
        <f ca="1">IFERROR(__xludf.DUMMYFUNCTION("""COMPUTED_VALUE"""),"/projects/st--peter-s-church")</f>
        <v>/projects/st--peter-s-church</v>
      </c>
      <c r="C262" s="6" t="s">
        <v>4</v>
      </c>
      <c r="D262" s="7"/>
    </row>
    <row r="263" spans="1:4" ht="15.75" customHeight="1">
      <c r="A263" s="4" t="s">
        <v>276</v>
      </c>
      <c r="B263" s="5" t="str">
        <f ca="1">IFERROR(__xludf.DUMMYFUNCTION("""COMPUTED_VALUE"""),"/projects/texas-state-capitol")</f>
        <v>/projects/texas-state-capitol</v>
      </c>
      <c r="C263" s="6" t="s">
        <v>4</v>
      </c>
      <c r="D263" s="7"/>
    </row>
    <row r="264" spans="1:4" ht="15.75" customHeight="1">
      <c r="A264" s="4" t="s">
        <v>277</v>
      </c>
      <c r="B264" s="5" t="str">
        <f ca="1">IFERROR(__xludf.DUMMYFUNCTION("""COMPUTED_VALUE"""),"/projects/texas-women-s-university")</f>
        <v>/projects/texas-women-s-university</v>
      </c>
      <c r="C264" s="6" t="s">
        <v>4</v>
      </c>
      <c r="D264" s="7"/>
    </row>
    <row r="265" spans="1:4" ht="15.75" customHeight="1">
      <c r="A265" s="4" t="s">
        <v>278</v>
      </c>
      <c r="B265" s="5" t="str">
        <f ca="1">IFERROR(__xludf.DUMMYFUNCTION("""COMPUTED_VALUE"""),"/projects/the-mansion")</f>
        <v>/projects/the-mansion</v>
      </c>
      <c r="C265" s="6" t="s">
        <v>4</v>
      </c>
      <c r="D265" s="7"/>
    </row>
    <row r="266" spans="1:4" ht="15.75" customHeight="1">
      <c r="A266" s="4" t="s">
        <v>279</v>
      </c>
      <c r="B266" s="5" t="str">
        <f ca="1">IFERROR(__xludf.DUMMYFUNCTION("""COMPUTED_VALUE"""),"/projects/the-pentagon")</f>
        <v>/projects/the-pentagon</v>
      </c>
      <c r="C266" s="6" t="s">
        <v>4</v>
      </c>
      <c r="D266" s="7"/>
    </row>
    <row r="267" spans="1:4" ht="15.75" customHeight="1">
      <c r="A267" s="4" t="s">
        <v>280</v>
      </c>
      <c r="B267" s="5" t="str">
        <f ca="1">IFERROR(__xludf.DUMMYFUNCTION("""COMPUTED_VALUE"""),"/projects/university-of-utah")</f>
        <v>/projects/university-of-utah</v>
      </c>
      <c r="C267" s="6" t="s">
        <v>4</v>
      </c>
      <c r="D267" s="7"/>
    </row>
    <row r="268" spans="1:4" ht="15.75" customHeight="1">
      <c r="A268" s="4" t="s">
        <v>281</v>
      </c>
      <c r="B268" s="5" t="str">
        <f ca="1">IFERROR(__xludf.DUMMYFUNCTION("""COMPUTED_VALUE"""),"/projects/walla-walla-university")</f>
        <v>/projects/walla-walla-university</v>
      </c>
      <c r="C268" s="6" t="s">
        <v>4</v>
      </c>
      <c r="D268" s="7"/>
    </row>
    <row r="269" spans="1:4" ht="15.75" customHeight="1">
      <c r="A269" s="4" t="s">
        <v>282</v>
      </c>
      <c r="B269" s="5" t="str">
        <f ca="1">IFERROR(__xludf.DUMMYFUNCTION("""COMPUTED_VALUE"""),"/projects/youngstown")</f>
        <v>/projects/youngstown</v>
      </c>
      <c r="C269" s="6" t="s">
        <v>4</v>
      </c>
      <c r="D269" s="7"/>
    </row>
    <row r="270" spans="1:4" ht="15.75" customHeight="1">
      <c r="A270" s="4" t="s">
        <v>283</v>
      </c>
      <c r="B270" s="5" t="str">
        <f ca="1">IFERROR(__xludf.DUMMYFUNCTION("""COMPUTED_VALUE"""),"/restoration")</f>
        <v>/restoration</v>
      </c>
      <c r="C270" s="6" t="s">
        <v>4</v>
      </c>
      <c r="D270" s="7"/>
    </row>
    <row r="271" spans="1:4" ht="15.75" hidden="1" customHeight="1">
      <c r="A271" s="4" t="s">
        <v>284</v>
      </c>
      <c r="B271" s="5" t="str">
        <f ca="1">IFERROR(__xludf.DUMMYFUNCTION("""COMPUTED_VALUE"""),"/restoration-castiron")</f>
        <v>/restoration-castiron</v>
      </c>
      <c r="C271" s="6" t="s">
        <v>18</v>
      </c>
      <c r="D271" s="7"/>
    </row>
    <row r="272" spans="1:4" ht="15.75" customHeight="1">
      <c r="A272" s="4" t="s">
        <v>285</v>
      </c>
      <c r="B272" s="5" t="str">
        <f ca="1">IFERROR(__xludf.DUMMYFUNCTION("""COMPUTED_VALUE"""),"/samples")</f>
        <v>/samples</v>
      </c>
      <c r="C272" s="6" t="s">
        <v>4</v>
      </c>
      <c r="D272" s="7"/>
    </row>
    <row r="273" spans="1:4" ht="15.75" customHeight="1">
      <c r="A273" s="4" t="s">
        <v>286</v>
      </c>
      <c r="B273" s="5" t="str">
        <f ca="1">IFERROR(__xludf.DUMMYFUNCTION("""COMPUTED_VALUE"""),"/sitemap")</f>
        <v>/sitemap</v>
      </c>
      <c r="C273" s="6" t="s">
        <v>4</v>
      </c>
      <c r="D273" s="7"/>
    </row>
    <row r="274" spans="1:4" ht="15.75" customHeight="1">
      <c r="A274" s="4" t="s">
        <v>287</v>
      </c>
      <c r="B274" s="5" t="str">
        <f ca="1">IFERROR(__xludf.DUMMYFUNCTION("""COMPUTED_VALUE"""),"/specs")</f>
        <v>/specs</v>
      </c>
      <c r="C274" s="6" t="s">
        <v>4</v>
      </c>
      <c r="D274" s="7"/>
    </row>
    <row r="275" spans="1:4" ht="15.75" customHeight="1">
      <c r="A275" s="4" t="s">
        <v>288</v>
      </c>
      <c r="B275" s="5" t="str">
        <f ca="1">IFERROR(__xludf.DUMMYFUNCTION("""COMPUTED_VALUE"""),"/specs_files/CastStone.doc")</f>
        <v>/specs_files/CastStone.doc</v>
      </c>
      <c r="C275" s="6" t="s">
        <v>4</v>
      </c>
      <c r="D275" s="7"/>
    </row>
    <row r="276" spans="1:4" ht="15.75" customHeight="1">
      <c r="A276" s="4" t="s">
        <v>289</v>
      </c>
      <c r="B276" s="5" t="str">
        <f ca="1">IFERROR(__xludf.DUMMYFUNCTION("""COMPUTED_VALUE"""),"/specs_files/CastStone.pdf")</f>
        <v>/specs_files/CastStone.pdf</v>
      </c>
      <c r="C276" s="6" t="s">
        <v>4</v>
      </c>
      <c r="D276" s="7"/>
    </row>
    <row r="277" spans="1:4" ht="15.75" hidden="1" customHeight="1">
      <c r="A277" s="4" t="s">
        <v>290</v>
      </c>
      <c r="B277" s="5" t="str">
        <f ca="1">IFERROR(__xludf.DUMMYFUNCTION("""COMPUTED_VALUE"""),"/specs_files/CastStone.rtf")</f>
        <v>/specs_files/CastStone.rtf</v>
      </c>
      <c r="C277" s="6" t="s">
        <v>18</v>
      </c>
      <c r="D277" s="7"/>
    </row>
    <row r="278" spans="1:4" ht="15.75" customHeight="1">
      <c r="A278" s="4" t="s">
        <v>291</v>
      </c>
      <c r="B278" s="5" t="str">
        <f ca="1">IFERROR(__xludf.DUMMYFUNCTION("""COMPUTED_VALUE"""),"/specs_files/GFRC.doc")</f>
        <v>/specs_files/GFRC.doc</v>
      </c>
      <c r="C278" s="6" t="s">
        <v>4</v>
      </c>
      <c r="D278" s="7"/>
    </row>
    <row r="279" spans="1:4" ht="15.75" customHeight="1">
      <c r="A279" s="4" t="s">
        <v>292</v>
      </c>
      <c r="B279" s="5" t="str">
        <f ca="1">IFERROR(__xludf.DUMMYFUNCTION("""COMPUTED_VALUE"""),"/specs_files/GFRC.pdf")</f>
        <v>/specs_files/GFRC.pdf</v>
      </c>
      <c r="C279" s="6" t="s">
        <v>4</v>
      </c>
      <c r="D279" s="7"/>
    </row>
    <row r="280" spans="1:4" ht="15.75" hidden="1" customHeight="1">
      <c r="A280" s="4" t="s">
        <v>293</v>
      </c>
      <c r="B280" s="5" t="str">
        <f ca="1">IFERROR(__xludf.DUMMYFUNCTION("""COMPUTED_VALUE"""),"/specs_files/GFRC.rtf")</f>
        <v>/specs_files/GFRC.rtf</v>
      </c>
      <c r="C280" s="6" t="s">
        <v>18</v>
      </c>
      <c r="D280" s="7"/>
    </row>
    <row r="281" spans="1:4" ht="15.75" hidden="1" customHeight="1">
      <c r="A281" s="4" t="s">
        <v>294</v>
      </c>
      <c r="B281" s="5" t="str">
        <f ca="1">IFERROR(__xludf.DUMMYFUNCTION("""COMPUTED_VALUE"""),"/specs_files/gfrc_balustrade_specs.doc")</f>
        <v>/specs_files/gfrc_balustrade_specs.doc</v>
      </c>
      <c r="C281" s="6" t="s">
        <v>18</v>
      </c>
      <c r="D281" s="7"/>
    </row>
    <row r="282" spans="1:4" ht="15.75" hidden="1" customHeight="1">
      <c r="A282" s="4" t="s">
        <v>295</v>
      </c>
      <c r="B282" s="5" t="str">
        <f ca="1">IFERROR(__xludf.DUMMYFUNCTION("""COMPUTED_VALUE"""),"/specs_files/gfrc_balustrade_specs.pdf")</f>
        <v>/specs_files/gfrc_balustrade_specs.pdf</v>
      </c>
      <c r="C282" s="6" t="s">
        <v>18</v>
      </c>
      <c r="D282" s="7"/>
    </row>
    <row r="283" spans="1:4" ht="15.75" hidden="1" customHeight="1">
      <c r="A283" s="4" t="s">
        <v>296</v>
      </c>
      <c r="B283" s="5" t="str">
        <f ca="1">IFERROR(__xludf.DUMMYFUNCTION("""COMPUTED_VALUE"""),"/specs_files/gfrc_balustrade_specs.rtf")</f>
        <v>/specs_files/gfrc_balustrade_specs.rtf</v>
      </c>
      <c r="C283" s="6" t="s">
        <v>18</v>
      </c>
      <c r="D283" s="7"/>
    </row>
    <row r="284" spans="1:4" ht="15.75" hidden="1" customHeight="1">
      <c r="A284" s="4" t="s">
        <v>297</v>
      </c>
      <c r="B284" s="5" t="str">
        <f ca="1">IFERROR(__xludf.DUMMYFUNCTION("""COMPUTED_VALUE"""),"/specs_files/gfrc_benches_specs.doc")</f>
        <v>/specs_files/gfrc_benches_specs.doc</v>
      </c>
      <c r="C284" s="6" t="s">
        <v>18</v>
      </c>
      <c r="D284" s="7"/>
    </row>
    <row r="285" spans="1:4" ht="15.75" hidden="1" customHeight="1">
      <c r="A285" s="4" t="s">
        <v>298</v>
      </c>
      <c r="B285" s="5" t="str">
        <f ca="1">IFERROR(__xludf.DUMMYFUNCTION("""COMPUTED_VALUE"""),"/specs_files/gfrc_benches_specs.pdf")</f>
        <v>/specs_files/gfrc_benches_specs.pdf</v>
      </c>
      <c r="C285" s="6" t="s">
        <v>18</v>
      </c>
      <c r="D285" s="7"/>
    </row>
    <row r="286" spans="1:4" ht="15.75" hidden="1" customHeight="1">
      <c r="A286" s="4" t="s">
        <v>299</v>
      </c>
      <c r="B286" s="5" t="str">
        <f ca="1">IFERROR(__xludf.DUMMYFUNCTION("""COMPUTED_VALUE"""),"/specs_files/gfrc_benches_specs.rtf")</f>
        <v>/specs_files/gfrc_benches_specs.rtf</v>
      </c>
      <c r="C286" s="6" t="s">
        <v>18</v>
      </c>
      <c r="D286" s="7"/>
    </row>
    <row r="287" spans="1:4" ht="15.75" hidden="1" customHeight="1">
      <c r="A287" s="4" t="s">
        <v>300</v>
      </c>
      <c r="B287" s="5" t="str">
        <f ca="1">IFERROR(__xludf.DUMMYFUNCTION("""COMPUTED_VALUE"""),"/specs_files/gfrc_bollards_specs.doc")</f>
        <v>/specs_files/gfrc_bollards_specs.doc</v>
      </c>
      <c r="C287" s="6" t="s">
        <v>18</v>
      </c>
      <c r="D287" s="7"/>
    </row>
    <row r="288" spans="1:4" ht="15.75" hidden="1" customHeight="1">
      <c r="A288" s="4" t="s">
        <v>301</v>
      </c>
      <c r="B288" s="5" t="str">
        <f ca="1">IFERROR(__xludf.DUMMYFUNCTION("""COMPUTED_VALUE"""),"/specs_files/gfrc_bollards_specs.pdf")</f>
        <v>/specs_files/gfrc_bollards_specs.pdf</v>
      </c>
      <c r="C288" s="6" t="s">
        <v>18</v>
      </c>
      <c r="D288" s="7"/>
    </row>
    <row r="289" spans="1:4" ht="15.75" hidden="1" customHeight="1">
      <c r="A289" s="4" t="s">
        <v>302</v>
      </c>
      <c r="B289" s="5" t="str">
        <f ca="1">IFERROR(__xludf.DUMMYFUNCTION("""COMPUTED_VALUE"""),"/specs_files/gfrc_bollards_specs.rtf")</f>
        <v>/specs_files/gfrc_bollards_specs.rtf</v>
      </c>
      <c r="C289" s="6" t="s">
        <v>18</v>
      </c>
      <c r="D289" s="7"/>
    </row>
    <row r="290" spans="1:4" ht="15.75" hidden="1" customHeight="1">
      <c r="A290" s="4" t="s">
        <v>303</v>
      </c>
      <c r="B290" s="5" t="str">
        <f ca="1">IFERROR(__xludf.DUMMYFUNCTION("""COMPUTED_VALUE"""),"/specs_files/gfrc_columns_specs.doc")</f>
        <v>/specs_files/gfrc_columns_specs.doc</v>
      </c>
      <c r="C290" s="6" t="s">
        <v>18</v>
      </c>
      <c r="D290" s="7"/>
    </row>
    <row r="291" spans="1:4" ht="15.75" hidden="1" customHeight="1">
      <c r="A291" s="4" t="s">
        <v>304</v>
      </c>
      <c r="B291" s="5" t="str">
        <f ca="1">IFERROR(__xludf.DUMMYFUNCTION("""COMPUTED_VALUE"""),"/specs_files/gfrc_columns_specs.pdf")</f>
        <v>/specs_files/gfrc_columns_specs.pdf</v>
      </c>
      <c r="C291" s="6" t="s">
        <v>18</v>
      </c>
      <c r="D291" s="7"/>
    </row>
    <row r="292" spans="1:4" ht="15.75" hidden="1" customHeight="1">
      <c r="A292" s="4" t="s">
        <v>305</v>
      </c>
      <c r="B292" s="5" t="str">
        <f ca="1">IFERROR(__xludf.DUMMYFUNCTION("""COMPUTED_VALUE"""),"/specs_files/gfrc_columns_specs.rtf")</f>
        <v>/specs_files/gfrc_columns_specs.rtf</v>
      </c>
      <c r="C292" s="6" t="s">
        <v>18</v>
      </c>
      <c r="D292" s="7"/>
    </row>
    <row r="293" spans="1:4" ht="15.75" hidden="1" customHeight="1">
      <c r="A293" s="4" t="s">
        <v>306</v>
      </c>
      <c r="B293" s="5" t="str">
        <f ca="1">IFERROR(__xludf.DUMMYFUNCTION("""COMPUTED_VALUE"""),"/specs_files/gfrc_domescupolas_specs.doc")</f>
        <v>/specs_files/gfrc_domescupolas_specs.doc</v>
      </c>
      <c r="C293" s="6" t="s">
        <v>18</v>
      </c>
      <c r="D293" s="7"/>
    </row>
    <row r="294" spans="1:4" ht="15.75" hidden="1" customHeight="1">
      <c r="A294" s="4" t="s">
        <v>307</v>
      </c>
      <c r="B294" s="5" t="str">
        <f ca="1">IFERROR(__xludf.DUMMYFUNCTION("""COMPUTED_VALUE"""),"/specs_files/gfrc_domescupolas_specs.pdf")</f>
        <v>/specs_files/gfrc_domescupolas_specs.pdf</v>
      </c>
      <c r="C294" s="6" t="s">
        <v>18</v>
      </c>
      <c r="D294" s="7"/>
    </row>
    <row r="295" spans="1:4" ht="15.75" hidden="1" customHeight="1">
      <c r="A295" s="4" t="s">
        <v>308</v>
      </c>
      <c r="B295" s="5" t="str">
        <f ca="1">IFERROR(__xludf.DUMMYFUNCTION("""COMPUTED_VALUE"""),"/specs_files/gfrc_domescupolas_specs.rtf")</f>
        <v>/specs_files/gfrc_domescupolas_specs.rtf</v>
      </c>
      <c r="C295" s="6" t="s">
        <v>18</v>
      </c>
      <c r="D295" s="7"/>
    </row>
    <row r="296" spans="1:4" ht="15.75" hidden="1" customHeight="1">
      <c r="A296" s="4" t="s">
        <v>309</v>
      </c>
      <c r="B296" s="5" t="str">
        <f ca="1">IFERROR(__xludf.DUMMYFUNCTION("""COMPUTED_VALUE"""),"/specs_files/gfrc_fountains_specs.doc")</f>
        <v>/specs_files/gfrc_fountains_specs.doc</v>
      </c>
      <c r="C296" s="6" t="s">
        <v>18</v>
      </c>
      <c r="D296" s="7"/>
    </row>
    <row r="297" spans="1:4" ht="15.75" hidden="1" customHeight="1">
      <c r="A297" s="4" t="s">
        <v>310</v>
      </c>
      <c r="B297" s="5" t="str">
        <f ca="1">IFERROR(__xludf.DUMMYFUNCTION("""COMPUTED_VALUE"""),"/specs_files/gfrc_fountains_specs.pdf")</f>
        <v>/specs_files/gfrc_fountains_specs.pdf</v>
      </c>
      <c r="C297" s="6" t="s">
        <v>18</v>
      </c>
      <c r="D297" s="7"/>
    </row>
    <row r="298" spans="1:4" ht="15.75" hidden="1" customHeight="1">
      <c r="A298" s="4" t="s">
        <v>311</v>
      </c>
      <c r="B298" s="5" t="str">
        <f ca="1">IFERROR(__xludf.DUMMYFUNCTION("""COMPUTED_VALUE"""),"/specs_files/gfrc_fountains_specs.rtf")</f>
        <v>/specs_files/gfrc_fountains_specs.rtf</v>
      </c>
      <c r="C298" s="6" t="s">
        <v>18</v>
      </c>
      <c r="D298" s="7"/>
    </row>
    <row r="299" spans="1:4" ht="15.75" hidden="1" customHeight="1">
      <c r="A299" s="4" t="s">
        <v>312</v>
      </c>
      <c r="B299" s="5" t="str">
        <f ca="1">IFERROR(__xludf.DUMMYFUNCTION("""COMPUTED_VALUE"""),"/specs_files/gfrc_mantles_specs.doc")</f>
        <v>/specs_files/gfrc_mantles_specs.doc</v>
      </c>
      <c r="C299" s="6" t="s">
        <v>18</v>
      </c>
      <c r="D299" s="7"/>
    </row>
    <row r="300" spans="1:4" ht="15.75" hidden="1" customHeight="1">
      <c r="A300" s="4" t="s">
        <v>313</v>
      </c>
      <c r="B300" s="5" t="str">
        <f ca="1">IFERROR(__xludf.DUMMYFUNCTION("""COMPUTED_VALUE"""),"/specs_files/gfrc_mantles_specs.pdf")</f>
        <v>/specs_files/gfrc_mantles_specs.pdf</v>
      </c>
      <c r="C300" s="6" t="s">
        <v>18</v>
      </c>
      <c r="D300" s="7"/>
    </row>
    <row r="301" spans="1:4" ht="15.75" hidden="1" customHeight="1">
      <c r="A301" s="4" t="s">
        <v>314</v>
      </c>
      <c r="B301" s="5" t="str">
        <f ca="1">IFERROR(__xludf.DUMMYFUNCTION("""COMPUTED_VALUE"""),"/specs_files/gfrc_mantles_specs.rtf")</f>
        <v>/specs_files/gfrc_mantles_specs.rtf</v>
      </c>
      <c r="C301" s="6" t="s">
        <v>18</v>
      </c>
      <c r="D301" s="7"/>
    </row>
    <row r="302" spans="1:4" ht="15.75" hidden="1" customHeight="1">
      <c r="A302" s="4" t="s">
        <v>315</v>
      </c>
      <c r="B302" s="5" t="str">
        <f ca="1">IFERROR(__xludf.DUMMYFUNCTION("""COMPUTED_VALUE"""),"/specs_files/gfrc_planters_specs.doc")</f>
        <v>/specs_files/gfrc_planters_specs.doc</v>
      </c>
      <c r="C302" s="6" t="s">
        <v>18</v>
      </c>
      <c r="D302" s="7"/>
    </row>
    <row r="303" spans="1:4" ht="15.75" hidden="1" customHeight="1">
      <c r="A303" s="4" t="s">
        <v>316</v>
      </c>
      <c r="B303" s="5" t="str">
        <f ca="1">IFERROR(__xludf.DUMMYFUNCTION("""COMPUTED_VALUE"""),"/specs_files/gfrc_planters_specs.pdf")</f>
        <v>/specs_files/gfrc_planters_specs.pdf</v>
      </c>
      <c r="C303" s="6" t="s">
        <v>18</v>
      </c>
      <c r="D303" s="7"/>
    </row>
    <row r="304" spans="1:4" ht="15.75" hidden="1" customHeight="1">
      <c r="A304" s="4" t="s">
        <v>317</v>
      </c>
      <c r="B304" s="5" t="str">
        <f ca="1">IFERROR(__xludf.DUMMYFUNCTION("""COMPUTED_VALUE"""),"/specs_files/gfrc_planters_specs.rtf")</f>
        <v>/specs_files/gfrc_planters_specs.rtf</v>
      </c>
      <c r="C304" s="6" t="s">
        <v>18</v>
      </c>
      <c r="D304" s="7"/>
    </row>
    <row r="305" spans="1:4" ht="15.75" hidden="1" customHeight="1">
      <c r="A305" s="4" t="s">
        <v>318</v>
      </c>
      <c r="B305" s="5" t="str">
        <f ca="1">IFERROR(__xludf.DUMMYFUNCTION("""COMPUTED_VALUE"""),"/specs_files/gfrc_roofoverlays_specs.doc")</f>
        <v>/specs_files/gfrc_roofoverlays_specs.doc</v>
      </c>
      <c r="C305" s="6" t="s">
        <v>18</v>
      </c>
      <c r="D305" s="7"/>
    </row>
    <row r="306" spans="1:4" ht="15.75" hidden="1" customHeight="1">
      <c r="A306" s="4" t="s">
        <v>319</v>
      </c>
      <c r="B306" s="5" t="str">
        <f ca="1">IFERROR(__xludf.DUMMYFUNCTION("""COMPUTED_VALUE"""),"/specs_files/gfrc_roofoverlays_specs.pdf")</f>
        <v>/specs_files/gfrc_roofoverlays_specs.pdf</v>
      </c>
      <c r="C306" s="6" t="s">
        <v>18</v>
      </c>
      <c r="D306" s="7"/>
    </row>
    <row r="307" spans="1:4" ht="15.75" hidden="1" customHeight="1">
      <c r="A307" s="4" t="s">
        <v>320</v>
      </c>
      <c r="B307" s="5" t="str">
        <f ca="1">IFERROR(__xludf.DUMMYFUNCTION("""COMPUTED_VALUE"""),"/specs_files/gfrc_roofoverlays_specs.rtf")</f>
        <v>/specs_files/gfrc_roofoverlays_specs.rtf</v>
      </c>
      <c r="C307" s="6" t="s">
        <v>18</v>
      </c>
      <c r="D307" s="7"/>
    </row>
    <row r="308" spans="1:4" ht="15.75" hidden="1" customHeight="1">
      <c r="A308" s="4" t="s">
        <v>321</v>
      </c>
      <c r="B308" s="5" t="str">
        <f ca="1">IFERROR(__xludf.DUMMYFUNCTION("""COMPUTED_VALUE"""),"/specs_files/gfrc_signs_specs.doc")</f>
        <v>/specs_files/gfrc_signs_specs.doc</v>
      </c>
      <c r="C308" s="6" t="s">
        <v>18</v>
      </c>
      <c r="D308" s="7"/>
    </row>
    <row r="309" spans="1:4" ht="15.75" hidden="1" customHeight="1">
      <c r="A309" s="4" t="s">
        <v>322</v>
      </c>
      <c r="B309" s="5" t="str">
        <f ca="1">IFERROR(__xludf.DUMMYFUNCTION("""COMPUTED_VALUE"""),"/specs_files/gfrc_signs_specs.pdf")</f>
        <v>/specs_files/gfrc_signs_specs.pdf</v>
      </c>
      <c r="C309" s="6" t="s">
        <v>18</v>
      </c>
      <c r="D309" s="7"/>
    </row>
    <row r="310" spans="1:4" ht="15.75" hidden="1" customHeight="1">
      <c r="A310" s="4" t="s">
        <v>323</v>
      </c>
      <c r="B310" s="5" t="str">
        <f ca="1">IFERROR(__xludf.DUMMYFUNCTION("""COMPUTED_VALUE"""),"/specs_files/gfrc_signs_specs.rtf")</f>
        <v>/specs_files/gfrc_signs_specs.rtf</v>
      </c>
      <c r="C310" s="6" t="s">
        <v>18</v>
      </c>
      <c r="D310" s="7"/>
    </row>
    <row r="311" spans="1:4" ht="15.75" hidden="1" customHeight="1">
      <c r="A311" s="4" t="s">
        <v>324</v>
      </c>
      <c r="B311" s="5" t="str">
        <f ca="1">IFERROR(__xludf.DUMMYFUNCTION("""COMPUTED_VALUE"""),"/specs_files/gfrc_tables_specs.doc")</f>
        <v>/specs_files/gfrc_tables_specs.doc</v>
      </c>
      <c r="C311" s="6" t="s">
        <v>18</v>
      </c>
      <c r="D311" s="7"/>
    </row>
    <row r="312" spans="1:4" ht="15.75" hidden="1" customHeight="1">
      <c r="A312" s="4" t="s">
        <v>325</v>
      </c>
      <c r="B312" s="5" t="str">
        <f ca="1">IFERROR(__xludf.DUMMYFUNCTION("""COMPUTED_VALUE"""),"/specs_files/gfrc_tables_specs.pdf")</f>
        <v>/specs_files/gfrc_tables_specs.pdf</v>
      </c>
      <c r="C312" s="6" t="s">
        <v>18</v>
      </c>
      <c r="D312" s="7"/>
    </row>
    <row r="313" spans="1:4" ht="15.75" hidden="1" customHeight="1">
      <c r="A313" s="4" t="s">
        <v>326</v>
      </c>
      <c r="B313" s="5" t="str">
        <f ca="1">IFERROR(__xludf.DUMMYFUNCTION("""COMPUTED_VALUE"""),"/specs_files/gfrc_tables_specs.rtf")</f>
        <v>/specs_files/gfrc_tables_specs.rtf</v>
      </c>
      <c r="C313" s="6" t="s">
        <v>18</v>
      </c>
      <c r="D313" s="7"/>
    </row>
    <row r="314" spans="1:4" ht="15.75" hidden="1" customHeight="1">
      <c r="A314" s="4" t="s">
        <v>327</v>
      </c>
      <c r="B314" s="5" t="str">
        <f ca="1">IFERROR(__xludf.DUMMYFUNCTION("""COMPUTED_VALUE"""),"/specs_files/gfrc_trash_receptacles_specs.doc")</f>
        <v>/specs_files/gfrc_trash_receptacles_specs.doc</v>
      </c>
      <c r="C314" s="6" t="s">
        <v>18</v>
      </c>
      <c r="D314" s="7"/>
    </row>
    <row r="315" spans="1:4" ht="15.75" hidden="1" customHeight="1">
      <c r="A315" s="4" t="s">
        <v>328</v>
      </c>
      <c r="B315" s="5" t="str">
        <f ca="1">IFERROR(__xludf.DUMMYFUNCTION("""COMPUTED_VALUE"""),"/specs_files/gfrc_trash_receptacles_specs.pdf")</f>
        <v>/specs_files/gfrc_trash_receptacles_specs.pdf</v>
      </c>
      <c r="C315" s="6" t="s">
        <v>18</v>
      </c>
      <c r="D315" s="7"/>
    </row>
    <row r="316" spans="1:4" ht="15.75" hidden="1" customHeight="1">
      <c r="A316" s="4" t="s">
        <v>329</v>
      </c>
      <c r="B316" s="5" t="str">
        <f ca="1">IFERROR(__xludf.DUMMYFUNCTION("""COMPUTED_VALUE"""),"/specs_files/gfrc_trash_receptacles_specs.rtf")</f>
        <v>/specs_files/gfrc_trash_receptacles_specs.rtf</v>
      </c>
      <c r="C316" s="6" t="s">
        <v>18</v>
      </c>
      <c r="D316" s="7"/>
    </row>
    <row r="317" spans="1:4" ht="15.75" customHeight="1">
      <c r="A317" s="4" t="s">
        <v>330</v>
      </c>
      <c r="B317" s="5" t="str">
        <f ca="1">IFERROR(__xludf.DUMMYFUNCTION("""COMPUTED_VALUE"""),"/specs_files/GFRG.doc")</f>
        <v>/specs_files/GFRG.doc</v>
      </c>
      <c r="C317" s="6" t="s">
        <v>4</v>
      </c>
      <c r="D317" s="7"/>
    </row>
    <row r="318" spans="1:4" ht="15.75" customHeight="1">
      <c r="A318" s="4" t="s">
        <v>331</v>
      </c>
      <c r="B318" s="5" t="str">
        <f ca="1">IFERROR(__xludf.DUMMYFUNCTION("""COMPUTED_VALUE"""),"/specs_files/GFRG.pdf")</f>
        <v>/specs_files/GFRG.pdf</v>
      </c>
      <c r="C318" s="6" t="s">
        <v>4</v>
      </c>
      <c r="D318" s="7"/>
    </row>
    <row r="319" spans="1:4" ht="15.75" hidden="1" customHeight="1">
      <c r="A319" s="4" t="s">
        <v>332</v>
      </c>
      <c r="B319" s="5" t="str">
        <f ca="1">IFERROR(__xludf.DUMMYFUNCTION("""COMPUTED_VALUE"""),"/specs_files/GFRG.rtf")</f>
        <v>/specs_files/GFRG.rtf</v>
      </c>
      <c r="C319" s="6" t="s">
        <v>18</v>
      </c>
      <c r="D319" s="7"/>
    </row>
    <row r="320" spans="1:4" ht="15.75" customHeight="1">
      <c r="A320" s="4" t="s">
        <v>333</v>
      </c>
      <c r="B320" s="5" t="str">
        <f ca="1">IFERROR(__xludf.DUMMYFUNCTION("""COMPUTED_VALUE"""),"/specs_files/GFRP.doc")</f>
        <v>/specs_files/GFRP.doc</v>
      </c>
      <c r="C320" s="6" t="s">
        <v>4</v>
      </c>
      <c r="D320" s="7"/>
    </row>
    <row r="321" spans="1:4" ht="15.75" customHeight="1">
      <c r="A321" s="4" t="s">
        <v>334</v>
      </c>
      <c r="B321" s="5" t="str">
        <f ca="1">IFERROR(__xludf.DUMMYFUNCTION("""COMPUTED_VALUE"""),"/specs_files/GFRP.pdf")</f>
        <v>/specs_files/GFRP.pdf</v>
      </c>
      <c r="C321" s="6" t="s">
        <v>4</v>
      </c>
      <c r="D321" s="7"/>
    </row>
    <row r="322" spans="1:4" ht="15.75" hidden="1" customHeight="1">
      <c r="A322" s="4" t="s">
        <v>335</v>
      </c>
      <c r="B322" s="5" t="str">
        <f ca="1">IFERROR(__xludf.DUMMYFUNCTION("""COMPUTED_VALUE"""),"/specs_files/GFRP.rtf")</f>
        <v>/specs_files/GFRP.rtf</v>
      </c>
      <c r="C322" s="6" t="s">
        <v>18</v>
      </c>
      <c r="D322" s="7"/>
    </row>
    <row r="323" spans="1:4" ht="15.75" customHeight="1">
      <c r="A323" s="4" t="s">
        <v>336</v>
      </c>
      <c r="B323" s="5" t="str">
        <f ca="1">IFERROR(__xludf.DUMMYFUNCTION("""COMPUTED_VALUE"""),"/specs_files/GFRS.doc")</f>
        <v>/specs_files/GFRS.doc</v>
      </c>
      <c r="C323" s="6" t="s">
        <v>4</v>
      </c>
      <c r="D323" s="7"/>
    </row>
    <row r="324" spans="1:4" ht="15.75" customHeight="1">
      <c r="A324" s="4" t="s">
        <v>337</v>
      </c>
      <c r="B324" s="5" t="str">
        <f ca="1">IFERROR(__xludf.DUMMYFUNCTION("""COMPUTED_VALUE"""),"/specs_files/GFRS.pdf")</f>
        <v>/specs_files/GFRS.pdf</v>
      </c>
      <c r="C324" s="6" t="s">
        <v>4</v>
      </c>
      <c r="D324" s="7"/>
    </row>
    <row r="325" spans="1:4" ht="15.75" hidden="1" customHeight="1">
      <c r="A325" s="4" t="s">
        <v>338</v>
      </c>
      <c r="B325" s="5" t="str">
        <f ca="1">IFERROR(__xludf.DUMMYFUNCTION("""COMPUTED_VALUE"""),"/specs_files/GFRS.rtf")</f>
        <v>/specs_files/GFRS.rtf</v>
      </c>
      <c r="C325" s="6" t="s">
        <v>18</v>
      </c>
      <c r="D325" s="7"/>
    </row>
    <row r="326" spans="1:4" ht="15.75" hidden="1" customHeight="1">
      <c r="A326" s="4" t="s">
        <v>339</v>
      </c>
      <c r="B326" s="5" t="str">
        <f ca="1">IFERROR(__xludf.DUMMYFUNCTION("""COMPUTED_VALUE"""),"/terracotta-restoration")</f>
        <v>/terracotta-restoration</v>
      </c>
      <c r="C326" s="6" t="s">
        <v>18</v>
      </c>
      <c r="D326" s="7"/>
    </row>
    <row r="327" spans="1:4" ht="15.75" hidden="1" customHeight="1">
      <c r="A327" s="4" t="s">
        <v>340</v>
      </c>
      <c r="B327" s="5" t="str">
        <f ca="1">IFERROR(__xludf.DUMMYFUNCTION("""COMPUTED_VALUE"""),"/caststonespecs")</f>
        <v>/caststonespecs</v>
      </c>
      <c r="C327" s="6" t="s">
        <v>18</v>
      </c>
      <c r="D327" s="7"/>
    </row>
    <row r="328" spans="1:4" ht="15.75" customHeight="1">
      <c r="A328" s="4" t="s">
        <v>341</v>
      </c>
      <c r="B328" s="5" t="str">
        <f ca="1">IFERROR(__xludf.DUMMYFUNCTION("""COMPUTED_VALUE"""),"/contact")</f>
        <v>/contact</v>
      </c>
      <c r="C328" s="6" t="s">
        <v>4</v>
      </c>
      <c r="D328" s="7"/>
    </row>
    <row r="329" spans="1:4" ht="15.75" hidden="1" customHeight="1">
      <c r="A329" s="4" t="s">
        <v>342</v>
      </c>
      <c r="B329" s="5" t="str">
        <f ca="1">IFERROR(__xludf.DUMMYFUNCTION("""COMPUTED_VALUE"""),"/gfrc-balustrade-specs")</f>
        <v>/gfrc-balustrade-specs</v>
      </c>
      <c r="C329" s="6" t="s">
        <v>18</v>
      </c>
      <c r="D329" s="7"/>
    </row>
    <row r="330" spans="1:4" ht="15.75" hidden="1" customHeight="1">
      <c r="A330" s="4" t="s">
        <v>343</v>
      </c>
      <c r="B330" s="5" t="str">
        <f ca="1">IFERROR(__xludf.DUMMYFUNCTION("""COMPUTED_VALUE"""),"/gfrc-benches-specs")</f>
        <v>/gfrc-benches-specs</v>
      </c>
      <c r="C330" s="6" t="s">
        <v>18</v>
      </c>
      <c r="D330" s="7"/>
    </row>
    <row r="331" spans="1:4" ht="15.75" hidden="1" customHeight="1">
      <c r="A331" s="4" t="s">
        <v>344</v>
      </c>
      <c r="B331" s="5" t="str">
        <f ca="1">IFERROR(__xludf.DUMMYFUNCTION("""COMPUTED_VALUE"""),"/gfrc-bollard-specs")</f>
        <v>/gfrc-bollard-specs</v>
      </c>
      <c r="C331" s="6" t="s">
        <v>18</v>
      </c>
      <c r="D331" s="7"/>
    </row>
    <row r="332" spans="1:4" ht="15.75" hidden="1" customHeight="1">
      <c r="A332" s="4" t="s">
        <v>345</v>
      </c>
      <c r="B332" s="5" t="str">
        <f ca="1">IFERROR(__xludf.DUMMYFUNCTION("""COMPUTED_VALUE"""),"/gfrc-column-specs")</f>
        <v>/gfrc-column-specs</v>
      </c>
      <c r="C332" s="6" t="s">
        <v>18</v>
      </c>
      <c r="D332" s="7"/>
    </row>
    <row r="333" spans="1:4" ht="15.75" hidden="1" customHeight="1">
      <c r="A333" s="4" t="s">
        <v>346</v>
      </c>
      <c r="B333" s="5" t="str">
        <f ca="1">IFERROR(__xludf.DUMMYFUNCTION("""COMPUTED_VALUE"""),"/gfrc-domescupolas-specs")</f>
        <v>/gfrc-domescupolas-specs</v>
      </c>
      <c r="C333" s="6" t="s">
        <v>18</v>
      </c>
      <c r="D333" s="7"/>
    </row>
    <row r="334" spans="1:4" ht="15.75" hidden="1" customHeight="1">
      <c r="A334" s="4" t="s">
        <v>347</v>
      </c>
      <c r="B334" s="5" t="str">
        <f ca="1">IFERROR(__xludf.DUMMYFUNCTION("""COMPUTED_VALUE"""),"/gfrc-fountain-specs")</f>
        <v>/gfrc-fountain-specs</v>
      </c>
      <c r="C334" s="6" t="s">
        <v>18</v>
      </c>
      <c r="D334" s="7"/>
    </row>
    <row r="335" spans="1:4" ht="15.75" hidden="1" customHeight="1">
      <c r="A335" s="4" t="s">
        <v>348</v>
      </c>
      <c r="B335" s="5" t="str">
        <f ca="1">IFERROR(__xludf.DUMMYFUNCTION("""COMPUTED_VALUE"""),"/gfrc-mantel-specs")</f>
        <v>/gfrc-mantel-specs</v>
      </c>
      <c r="C335" s="6" t="s">
        <v>18</v>
      </c>
      <c r="D335" s="7"/>
    </row>
    <row r="336" spans="1:4" ht="15.75" hidden="1" customHeight="1">
      <c r="A336" s="4" t="s">
        <v>349</v>
      </c>
      <c r="B336" s="5" t="str">
        <f ca="1">IFERROR(__xludf.DUMMYFUNCTION("""COMPUTED_VALUE"""),"/gfrc-planter-specs")</f>
        <v>/gfrc-planter-specs</v>
      </c>
      <c r="C336" s="6" t="s">
        <v>18</v>
      </c>
      <c r="D336" s="7"/>
    </row>
    <row r="337" spans="1:4" ht="15.75" hidden="1" customHeight="1">
      <c r="A337" s="4" t="s">
        <v>350</v>
      </c>
      <c r="B337" s="5" t="str">
        <f ca="1">IFERROR(__xludf.DUMMYFUNCTION("""COMPUTED_VALUE"""),"/gfrc-roofoverlay-specs")</f>
        <v>/gfrc-roofoverlay-specs</v>
      </c>
      <c r="C337" s="6" t="s">
        <v>18</v>
      </c>
      <c r="D337" s="7"/>
    </row>
    <row r="338" spans="1:4" ht="15.75" hidden="1" customHeight="1">
      <c r="A338" s="4" t="s">
        <v>351</v>
      </c>
      <c r="B338" s="5" t="str">
        <f ca="1">IFERROR(__xludf.DUMMYFUNCTION("""COMPUTED_VALUE"""),"/gfrc-signs-specs")</f>
        <v>/gfrc-signs-specs</v>
      </c>
      <c r="C338" s="6" t="s">
        <v>18</v>
      </c>
      <c r="D338" s="7"/>
    </row>
    <row r="339" spans="1:4" ht="15.75" hidden="1" customHeight="1">
      <c r="A339" s="4" t="s">
        <v>352</v>
      </c>
      <c r="B339" s="5" t="str">
        <f ca="1">IFERROR(__xludf.DUMMYFUNCTION("""COMPUTED_VALUE"""),"/gfrcspecifications")</f>
        <v>/gfrcspecifications</v>
      </c>
      <c r="C339" s="6" t="s">
        <v>18</v>
      </c>
      <c r="D339" s="7"/>
    </row>
    <row r="340" spans="1:4" ht="15.75" hidden="1" customHeight="1">
      <c r="A340" s="4" t="s">
        <v>353</v>
      </c>
      <c r="B340" s="5" t="str">
        <f ca="1">IFERROR(__xludf.DUMMYFUNCTION("""COMPUTED_VALUE"""),"/gfrc-table-specs")</f>
        <v>/gfrc-table-specs</v>
      </c>
      <c r="C340" s="6" t="s">
        <v>18</v>
      </c>
      <c r="D340" s="7"/>
    </row>
    <row r="341" spans="1:4" ht="15.75" hidden="1" customHeight="1">
      <c r="A341" s="4" t="s">
        <v>354</v>
      </c>
      <c r="B341" s="5" t="str">
        <f ca="1">IFERROR(__xludf.DUMMYFUNCTION("""COMPUTED_VALUE"""),"/gfrc-trashreceptacle-specs")</f>
        <v>/gfrc-trashreceptacle-specs</v>
      </c>
      <c r="C341" s="6" t="s">
        <v>18</v>
      </c>
      <c r="D341" s="7"/>
    </row>
    <row r="342" spans="1:4" ht="15.75" hidden="1" customHeight="1">
      <c r="A342" s="4" t="s">
        <v>355</v>
      </c>
      <c r="B342" s="5" t="str">
        <f ca="1">IFERROR(__xludf.DUMMYFUNCTION("""COMPUTED_VALUE"""),"/gfrgspecifications")</f>
        <v>/gfrgspecifications</v>
      </c>
      <c r="C342" s="6" t="s">
        <v>18</v>
      </c>
      <c r="D342" s="7"/>
    </row>
    <row r="343" spans="1:4" ht="15.75" hidden="1" customHeight="1">
      <c r="A343" s="4" t="s">
        <v>356</v>
      </c>
      <c r="B343" s="5" t="str">
        <f ca="1">IFERROR(__xludf.DUMMYFUNCTION("""COMPUTED_VALUE"""),"/gfrpspecifications")</f>
        <v>/gfrpspecifications</v>
      </c>
      <c r="C343" s="6" t="s">
        <v>18</v>
      </c>
      <c r="D343" s="7"/>
    </row>
    <row r="344" spans="1:4" ht="15.75" hidden="1" customHeight="1">
      <c r="A344" s="4" t="s">
        <v>357</v>
      </c>
      <c r="B344" s="5" t="str">
        <f ca="1">IFERROR(__xludf.DUMMYFUNCTION("""COMPUTED_VALUE"""),"/gfrsspecifications")</f>
        <v>/gfrsspecifications</v>
      </c>
      <c r="C344" s="6" t="s">
        <v>18</v>
      </c>
      <c r="D344" s="7"/>
    </row>
    <row r="345" spans="1:4" ht="15.75" hidden="1" customHeight="1">
      <c r="A345" s="4" t="s">
        <v>358</v>
      </c>
      <c r="B345" s="5" t="str">
        <f ca="1">IFERROR(__xludf.DUMMYFUNCTION("""COMPUTED_VALUE"""),"/winstar-casino-expansion")</f>
        <v>/winstar-casino-expansion</v>
      </c>
      <c r="C345" s="6" t="s">
        <v>18</v>
      </c>
      <c r="D345" s="7" t="s">
        <v>359</v>
      </c>
    </row>
    <row r="346" spans="1:4" ht="15.75" customHeight="1">
      <c r="A346" s="1"/>
      <c r="B346" s="8" t="str">
        <f ca="1">IFERROR(__xludf.DUMMYFUNCTION("""COMPUTED_VALUE"""),"")</f>
        <v/>
      </c>
      <c r="C346" s="6"/>
      <c r="D346" s="7"/>
    </row>
    <row r="347" spans="1:4" ht="15.75" customHeight="1">
      <c r="A347" s="1"/>
      <c r="B347" s="8" t="str">
        <f ca="1">IFERROR(__xludf.DUMMYFUNCTION("""COMPUTED_VALUE"""),"")</f>
        <v/>
      </c>
      <c r="C347" s="6"/>
      <c r="D347" s="7"/>
    </row>
    <row r="348" spans="1:4" ht="15.75" customHeight="1">
      <c r="A348" s="1"/>
      <c r="B348" s="8" t="str">
        <f ca="1">IFERROR(__xludf.DUMMYFUNCTION("""COMPUTED_VALUE"""),"")</f>
        <v/>
      </c>
      <c r="C348" s="6"/>
      <c r="D348" s="7"/>
    </row>
    <row r="349" spans="1:4" ht="15.75" customHeight="1">
      <c r="A349" s="1"/>
      <c r="B349" s="8" t="str">
        <f ca="1">IFERROR(__xludf.DUMMYFUNCTION("""COMPUTED_VALUE"""),"")</f>
        <v/>
      </c>
      <c r="C349" s="6"/>
      <c r="D349" s="7"/>
    </row>
    <row r="350" spans="1:4" ht="15.75" customHeight="1">
      <c r="A350" s="1"/>
      <c r="B350" s="8" t="str">
        <f ca="1">IFERROR(__xludf.DUMMYFUNCTION("""COMPUTED_VALUE"""),"")</f>
        <v/>
      </c>
      <c r="C350" s="6"/>
      <c r="D350" s="7"/>
    </row>
    <row r="351" spans="1:4" ht="15.75" customHeight="1">
      <c r="A351" s="1"/>
      <c r="B351" s="8" t="str">
        <f ca="1">IFERROR(__xludf.DUMMYFUNCTION("""COMPUTED_VALUE"""),"")</f>
        <v/>
      </c>
      <c r="C351" s="6"/>
      <c r="D351" s="7"/>
    </row>
    <row r="352" spans="1:4" ht="15.75" customHeight="1">
      <c r="A352" s="1"/>
      <c r="B352" s="8" t="str">
        <f ca="1">IFERROR(__xludf.DUMMYFUNCTION("""COMPUTED_VALUE"""),"")</f>
        <v/>
      </c>
      <c r="C352" s="6"/>
      <c r="D352" s="7"/>
    </row>
    <row r="353" spans="1:4" ht="15.75" customHeight="1">
      <c r="A353" s="1"/>
      <c r="B353" s="8" t="str">
        <f ca="1">IFERROR(__xludf.DUMMYFUNCTION("""COMPUTED_VALUE"""),"")</f>
        <v/>
      </c>
      <c r="C353" s="6"/>
      <c r="D353" s="7"/>
    </row>
    <row r="354" spans="1:4" ht="15.75" customHeight="1">
      <c r="A354" s="1"/>
      <c r="B354" s="8" t="str">
        <f ca="1">IFERROR(__xludf.DUMMYFUNCTION("""COMPUTED_VALUE"""),"")</f>
        <v/>
      </c>
      <c r="C354" s="6"/>
      <c r="D354" s="7"/>
    </row>
    <row r="355" spans="1:4" ht="15.75" customHeight="1">
      <c r="A355" s="1"/>
      <c r="B355" s="8" t="str">
        <f ca="1">IFERROR(__xludf.DUMMYFUNCTION("""COMPUTED_VALUE"""),"")</f>
        <v/>
      </c>
      <c r="C355" s="6"/>
      <c r="D355" s="7"/>
    </row>
    <row r="356" spans="1:4" ht="15.75" customHeight="1">
      <c r="A356" s="1"/>
      <c r="B356" s="8" t="str">
        <f ca="1">IFERROR(__xludf.DUMMYFUNCTION("""COMPUTED_VALUE"""),"")</f>
        <v/>
      </c>
      <c r="C356" s="6"/>
      <c r="D356" s="7"/>
    </row>
    <row r="357" spans="1:4" ht="15.75" customHeight="1">
      <c r="A357" s="1"/>
      <c r="B357" s="8" t="str">
        <f ca="1">IFERROR(__xludf.DUMMYFUNCTION("""COMPUTED_VALUE"""),"")</f>
        <v/>
      </c>
      <c r="C357" s="6"/>
      <c r="D357" s="7"/>
    </row>
    <row r="358" spans="1:4" ht="15.75" customHeight="1">
      <c r="A358" s="1"/>
      <c r="B358" s="8" t="str">
        <f ca="1">IFERROR(__xludf.DUMMYFUNCTION("""COMPUTED_VALUE"""),"")</f>
        <v/>
      </c>
      <c r="C358" s="6"/>
      <c r="D358" s="7"/>
    </row>
    <row r="359" spans="1:4" ht="15.75" customHeight="1">
      <c r="A359" s="1"/>
      <c r="B359" s="8" t="str">
        <f ca="1">IFERROR(__xludf.DUMMYFUNCTION("""COMPUTED_VALUE"""),"")</f>
        <v/>
      </c>
      <c r="C359" s="6"/>
      <c r="D359" s="7"/>
    </row>
    <row r="360" spans="1:4" ht="15.75" customHeight="1">
      <c r="A360" s="1"/>
      <c r="B360" s="8" t="str">
        <f ca="1">IFERROR(__xludf.DUMMYFUNCTION("""COMPUTED_VALUE"""),"")</f>
        <v/>
      </c>
      <c r="C360" s="6"/>
      <c r="D360" s="7"/>
    </row>
    <row r="361" spans="1:4" ht="15.75" customHeight="1">
      <c r="A361" s="1"/>
      <c r="B361" s="8" t="str">
        <f ca="1">IFERROR(__xludf.DUMMYFUNCTION("""COMPUTED_VALUE"""),"")</f>
        <v/>
      </c>
      <c r="C361" s="6"/>
      <c r="D361" s="7"/>
    </row>
    <row r="362" spans="1:4" ht="15.75" customHeight="1">
      <c r="A362" s="1"/>
      <c r="B362" s="8" t="str">
        <f ca="1">IFERROR(__xludf.DUMMYFUNCTION("""COMPUTED_VALUE"""),"")</f>
        <v/>
      </c>
      <c r="C362" s="6"/>
      <c r="D362" s="7"/>
    </row>
    <row r="363" spans="1:4" ht="15.75" customHeight="1">
      <c r="A363" s="1"/>
      <c r="B363" s="8" t="str">
        <f ca="1">IFERROR(__xludf.DUMMYFUNCTION("""COMPUTED_VALUE"""),"")</f>
        <v/>
      </c>
      <c r="C363" s="6"/>
      <c r="D363" s="7"/>
    </row>
    <row r="364" spans="1:4" ht="15.75" customHeight="1">
      <c r="A364" s="1"/>
      <c r="B364" s="8" t="str">
        <f ca="1">IFERROR(__xludf.DUMMYFUNCTION("""COMPUTED_VALUE"""),"")</f>
        <v/>
      </c>
      <c r="C364" s="6"/>
      <c r="D364" s="7"/>
    </row>
    <row r="365" spans="1:4" ht="15.75" customHeight="1">
      <c r="A365" s="1"/>
      <c r="B365" s="8" t="str">
        <f ca="1">IFERROR(__xludf.DUMMYFUNCTION("""COMPUTED_VALUE"""),"")</f>
        <v/>
      </c>
      <c r="C365" s="6"/>
      <c r="D365" s="7"/>
    </row>
    <row r="366" spans="1:4" ht="15.75" customHeight="1">
      <c r="A366" s="1"/>
      <c r="B366" s="8" t="str">
        <f ca="1">IFERROR(__xludf.DUMMYFUNCTION("""COMPUTED_VALUE"""),"")</f>
        <v/>
      </c>
      <c r="C366" s="6"/>
      <c r="D366" s="7"/>
    </row>
    <row r="367" spans="1:4" ht="15.75" customHeight="1">
      <c r="A367" s="1"/>
      <c r="B367" s="8" t="str">
        <f ca="1">IFERROR(__xludf.DUMMYFUNCTION("""COMPUTED_VALUE"""),"")</f>
        <v/>
      </c>
      <c r="C367" s="6"/>
      <c r="D367" s="7"/>
    </row>
    <row r="368" spans="1:4" ht="15.75" customHeight="1">
      <c r="A368" s="1"/>
      <c r="B368" s="8" t="str">
        <f ca="1">IFERROR(__xludf.DUMMYFUNCTION("""COMPUTED_VALUE"""),"")</f>
        <v/>
      </c>
      <c r="C368" s="6"/>
      <c r="D368" s="7"/>
    </row>
    <row r="369" spans="1:4" ht="15.75" customHeight="1">
      <c r="A369" s="1"/>
      <c r="B369" s="8" t="str">
        <f ca="1">IFERROR(__xludf.DUMMYFUNCTION("""COMPUTED_VALUE"""),"")</f>
        <v/>
      </c>
      <c r="C369" s="6"/>
      <c r="D369" s="7"/>
    </row>
    <row r="370" spans="1:4" ht="15.75" customHeight="1">
      <c r="A370" s="1"/>
      <c r="B370" s="8" t="str">
        <f ca="1">IFERROR(__xludf.DUMMYFUNCTION("""COMPUTED_VALUE"""),"")</f>
        <v/>
      </c>
      <c r="C370" s="6"/>
      <c r="D370" s="7"/>
    </row>
    <row r="371" spans="1:4" ht="15.75" customHeight="1">
      <c r="A371" s="1"/>
      <c r="B371" s="8" t="str">
        <f ca="1">IFERROR(__xludf.DUMMYFUNCTION("""COMPUTED_VALUE"""),"")</f>
        <v/>
      </c>
      <c r="C371" s="6"/>
      <c r="D371" s="7"/>
    </row>
    <row r="372" spans="1:4" ht="15.75" customHeight="1">
      <c r="A372" s="1"/>
      <c r="B372" s="8" t="str">
        <f ca="1">IFERROR(__xludf.DUMMYFUNCTION("""COMPUTED_VALUE"""),"")</f>
        <v/>
      </c>
      <c r="C372" s="6"/>
      <c r="D372" s="7"/>
    </row>
    <row r="373" spans="1:4" ht="15.75" customHeight="1">
      <c r="A373" s="1"/>
      <c r="B373" s="8" t="str">
        <f ca="1">IFERROR(__xludf.DUMMYFUNCTION("""COMPUTED_VALUE"""),"")</f>
        <v/>
      </c>
      <c r="C373" s="6"/>
      <c r="D373" s="7"/>
    </row>
    <row r="374" spans="1:4" ht="15.75" customHeight="1">
      <c r="A374" s="1"/>
      <c r="B374" s="8" t="str">
        <f ca="1">IFERROR(__xludf.DUMMYFUNCTION("""COMPUTED_VALUE"""),"")</f>
        <v/>
      </c>
      <c r="C374" s="6"/>
      <c r="D374" s="7"/>
    </row>
    <row r="375" spans="1:4" ht="15.75" customHeight="1">
      <c r="A375" s="1"/>
      <c r="B375" s="8" t="str">
        <f ca="1">IFERROR(__xludf.DUMMYFUNCTION("""COMPUTED_VALUE"""),"")</f>
        <v/>
      </c>
      <c r="C375" s="6"/>
      <c r="D375" s="7"/>
    </row>
    <row r="376" spans="1:4" ht="15.75" customHeight="1">
      <c r="A376" s="1"/>
      <c r="B376" s="8" t="str">
        <f ca="1">IFERROR(__xludf.DUMMYFUNCTION("""COMPUTED_VALUE"""),"")</f>
        <v/>
      </c>
      <c r="C376" s="6"/>
      <c r="D376" s="7"/>
    </row>
    <row r="377" spans="1:4" ht="15.75" customHeight="1">
      <c r="A377" s="1"/>
      <c r="B377" s="8" t="str">
        <f ca="1">IFERROR(__xludf.DUMMYFUNCTION("""COMPUTED_VALUE"""),"")</f>
        <v/>
      </c>
      <c r="C377" s="6"/>
      <c r="D377" s="7"/>
    </row>
    <row r="378" spans="1:4" ht="15.75" customHeight="1">
      <c r="A378" s="1"/>
      <c r="B378" s="8" t="str">
        <f ca="1">IFERROR(__xludf.DUMMYFUNCTION("""COMPUTED_VALUE"""),"")</f>
        <v/>
      </c>
      <c r="C378" s="6"/>
      <c r="D378" s="7"/>
    </row>
    <row r="379" spans="1:4" ht="15.75" customHeight="1">
      <c r="A379" s="1"/>
      <c r="B379" s="8" t="str">
        <f ca="1">IFERROR(__xludf.DUMMYFUNCTION("""COMPUTED_VALUE"""),"")</f>
        <v/>
      </c>
      <c r="C379" s="6"/>
      <c r="D379" s="7"/>
    </row>
    <row r="380" spans="1:4" ht="15.75" customHeight="1">
      <c r="A380" s="1"/>
      <c r="B380" s="8" t="str">
        <f ca="1">IFERROR(__xludf.DUMMYFUNCTION("""COMPUTED_VALUE"""),"")</f>
        <v/>
      </c>
      <c r="C380" s="6"/>
      <c r="D380" s="7"/>
    </row>
    <row r="381" spans="1:4" ht="15.75" customHeight="1">
      <c r="A381" s="1"/>
      <c r="B381" s="8" t="str">
        <f ca="1">IFERROR(__xludf.DUMMYFUNCTION("""COMPUTED_VALUE"""),"")</f>
        <v/>
      </c>
      <c r="C381" s="6"/>
      <c r="D381" s="7"/>
    </row>
    <row r="382" spans="1:4" ht="15.75" customHeight="1">
      <c r="A382" s="1"/>
      <c r="B382" s="8" t="str">
        <f ca="1">IFERROR(__xludf.DUMMYFUNCTION("""COMPUTED_VALUE"""),"")</f>
        <v/>
      </c>
      <c r="C382" s="6"/>
      <c r="D382" s="7"/>
    </row>
    <row r="383" spans="1:4" ht="15.75" customHeight="1">
      <c r="A383" s="1"/>
      <c r="B383" s="8" t="str">
        <f ca="1">IFERROR(__xludf.DUMMYFUNCTION("""COMPUTED_VALUE"""),"")</f>
        <v/>
      </c>
      <c r="C383" s="6"/>
      <c r="D383" s="7"/>
    </row>
    <row r="384" spans="1:4" ht="15.75" customHeight="1">
      <c r="A384" s="1"/>
      <c r="B384" s="8" t="str">
        <f ca="1">IFERROR(__xludf.DUMMYFUNCTION("""COMPUTED_VALUE"""),"")</f>
        <v/>
      </c>
      <c r="C384" s="6"/>
      <c r="D384" s="7"/>
    </row>
    <row r="385" spans="1:4" ht="15.75" customHeight="1">
      <c r="A385" s="1"/>
      <c r="B385" s="8" t="str">
        <f ca="1">IFERROR(__xludf.DUMMYFUNCTION("""COMPUTED_VALUE"""),"")</f>
        <v/>
      </c>
      <c r="C385" s="6"/>
      <c r="D385" s="7"/>
    </row>
    <row r="386" spans="1:4" ht="15.75" customHeight="1">
      <c r="A386" s="1"/>
      <c r="B386" s="8" t="str">
        <f ca="1">IFERROR(__xludf.DUMMYFUNCTION("""COMPUTED_VALUE"""),"")</f>
        <v/>
      </c>
      <c r="C386" s="6"/>
      <c r="D386" s="7"/>
    </row>
    <row r="387" spans="1:4" ht="15.75" customHeight="1">
      <c r="A387" s="1"/>
      <c r="B387" s="8" t="str">
        <f ca="1">IFERROR(__xludf.DUMMYFUNCTION("""COMPUTED_VALUE"""),"")</f>
        <v/>
      </c>
      <c r="C387" s="6"/>
      <c r="D387" s="7"/>
    </row>
    <row r="388" spans="1:4" ht="15.75" customHeight="1">
      <c r="A388" s="1"/>
      <c r="B388" s="8" t="str">
        <f ca="1">IFERROR(__xludf.DUMMYFUNCTION("""COMPUTED_VALUE"""),"")</f>
        <v/>
      </c>
      <c r="C388" s="6"/>
      <c r="D388" s="7"/>
    </row>
    <row r="389" spans="1:4" ht="15.75" customHeight="1">
      <c r="A389" s="1"/>
      <c r="B389" s="8" t="str">
        <f ca="1">IFERROR(__xludf.DUMMYFUNCTION("""COMPUTED_VALUE"""),"")</f>
        <v/>
      </c>
      <c r="C389" s="6"/>
      <c r="D389" s="7"/>
    </row>
    <row r="390" spans="1:4" ht="15.75" customHeight="1">
      <c r="A390" s="1"/>
      <c r="B390" s="8" t="str">
        <f ca="1">IFERROR(__xludf.DUMMYFUNCTION("""COMPUTED_VALUE"""),"")</f>
        <v/>
      </c>
      <c r="C390" s="6"/>
      <c r="D390" s="7"/>
    </row>
    <row r="391" spans="1:4" ht="15.75" customHeight="1">
      <c r="A391" s="1"/>
      <c r="B391" s="8" t="str">
        <f ca="1">IFERROR(__xludf.DUMMYFUNCTION("""COMPUTED_VALUE"""),"")</f>
        <v/>
      </c>
      <c r="C391" s="6"/>
      <c r="D391" s="7"/>
    </row>
    <row r="392" spans="1:4" ht="15.75" customHeight="1">
      <c r="A392" s="1"/>
      <c r="B392" s="8" t="str">
        <f ca="1">IFERROR(__xludf.DUMMYFUNCTION("""COMPUTED_VALUE"""),"")</f>
        <v/>
      </c>
      <c r="C392" s="6"/>
      <c r="D392" s="7"/>
    </row>
    <row r="393" spans="1:4" ht="15.75" customHeight="1">
      <c r="A393" s="1"/>
      <c r="B393" s="8" t="str">
        <f ca="1">IFERROR(__xludf.DUMMYFUNCTION("""COMPUTED_VALUE"""),"")</f>
        <v/>
      </c>
      <c r="C393" s="6"/>
      <c r="D393" s="7"/>
    </row>
    <row r="394" spans="1:4" ht="15.75" customHeight="1">
      <c r="A394" s="1"/>
      <c r="B394" s="8" t="str">
        <f ca="1">IFERROR(__xludf.DUMMYFUNCTION("""COMPUTED_VALUE"""),"")</f>
        <v/>
      </c>
      <c r="C394" s="6"/>
      <c r="D394" s="7"/>
    </row>
    <row r="395" spans="1:4" ht="15.75" customHeight="1">
      <c r="A395" s="1"/>
      <c r="B395" s="8" t="str">
        <f ca="1">IFERROR(__xludf.DUMMYFUNCTION("""COMPUTED_VALUE"""),"")</f>
        <v/>
      </c>
      <c r="C395" s="6"/>
      <c r="D395" s="7"/>
    </row>
    <row r="396" spans="1:4" ht="15.75" customHeight="1">
      <c r="A396" s="1"/>
      <c r="B396" s="8" t="str">
        <f ca="1">IFERROR(__xludf.DUMMYFUNCTION("""COMPUTED_VALUE"""),"")</f>
        <v/>
      </c>
      <c r="C396" s="6"/>
      <c r="D396" s="7"/>
    </row>
    <row r="397" spans="1:4" ht="15.75" customHeight="1">
      <c r="A397" s="1"/>
      <c r="B397" s="8" t="str">
        <f ca="1">IFERROR(__xludf.DUMMYFUNCTION("""COMPUTED_VALUE"""),"")</f>
        <v/>
      </c>
      <c r="C397" s="6"/>
      <c r="D397" s="7"/>
    </row>
    <row r="398" spans="1:4" ht="15.75" customHeight="1">
      <c r="A398" s="1"/>
      <c r="B398" s="8" t="str">
        <f ca="1">IFERROR(__xludf.DUMMYFUNCTION("""COMPUTED_VALUE"""),"")</f>
        <v/>
      </c>
      <c r="C398" s="6"/>
      <c r="D398" s="7"/>
    </row>
    <row r="399" spans="1:4" ht="15.75" customHeight="1">
      <c r="A399" s="1"/>
      <c r="B399" s="8" t="str">
        <f ca="1">IFERROR(__xludf.DUMMYFUNCTION("""COMPUTED_VALUE"""),"")</f>
        <v/>
      </c>
      <c r="C399" s="6"/>
      <c r="D399" s="7"/>
    </row>
    <row r="400" spans="1:4" ht="15.75" customHeight="1">
      <c r="A400" s="1"/>
      <c r="B400" s="8" t="str">
        <f ca="1">IFERROR(__xludf.DUMMYFUNCTION("""COMPUTED_VALUE"""),"")</f>
        <v/>
      </c>
      <c r="C400" s="6"/>
      <c r="D400" s="7"/>
    </row>
    <row r="401" spans="1:4" ht="15.75" customHeight="1">
      <c r="A401" s="1"/>
      <c r="B401" s="8" t="str">
        <f ca="1">IFERROR(__xludf.DUMMYFUNCTION("""COMPUTED_VALUE"""),"")</f>
        <v/>
      </c>
      <c r="C401" s="6"/>
      <c r="D401" s="7"/>
    </row>
    <row r="402" spans="1:4" ht="15.75" customHeight="1">
      <c r="A402" s="1"/>
      <c r="B402" s="8" t="str">
        <f ca="1">IFERROR(__xludf.DUMMYFUNCTION("""COMPUTED_VALUE"""),"")</f>
        <v/>
      </c>
      <c r="C402" s="6"/>
      <c r="D402" s="7"/>
    </row>
    <row r="403" spans="1:4" ht="15.75" customHeight="1">
      <c r="A403" s="1"/>
      <c r="B403" s="8" t="str">
        <f ca="1">IFERROR(__xludf.DUMMYFUNCTION("""COMPUTED_VALUE"""),"")</f>
        <v/>
      </c>
      <c r="C403" s="6"/>
      <c r="D403" s="7"/>
    </row>
    <row r="404" spans="1:4" ht="15.75" customHeight="1">
      <c r="A404" s="1"/>
      <c r="B404" s="8" t="str">
        <f ca="1">IFERROR(__xludf.DUMMYFUNCTION("""COMPUTED_VALUE"""),"")</f>
        <v/>
      </c>
      <c r="C404" s="6"/>
      <c r="D404" s="7"/>
    </row>
    <row r="405" spans="1:4" ht="15.75" customHeight="1">
      <c r="A405" s="1"/>
      <c r="B405" s="8" t="str">
        <f ca="1">IFERROR(__xludf.DUMMYFUNCTION("""COMPUTED_VALUE"""),"")</f>
        <v/>
      </c>
      <c r="C405" s="6"/>
      <c r="D405" s="7"/>
    </row>
    <row r="406" spans="1:4" ht="15.75" customHeight="1">
      <c r="A406" s="1"/>
      <c r="B406" s="8" t="str">
        <f ca="1">IFERROR(__xludf.DUMMYFUNCTION("""COMPUTED_VALUE"""),"")</f>
        <v/>
      </c>
      <c r="C406" s="6"/>
      <c r="D406" s="7"/>
    </row>
    <row r="407" spans="1:4" ht="15.75" customHeight="1">
      <c r="A407" s="1"/>
      <c r="B407" s="8" t="str">
        <f ca="1">IFERROR(__xludf.DUMMYFUNCTION("""COMPUTED_VALUE"""),"")</f>
        <v/>
      </c>
      <c r="C407" s="6"/>
      <c r="D407" s="7"/>
    </row>
    <row r="408" spans="1:4" ht="15.75" customHeight="1">
      <c r="A408" s="1"/>
      <c r="B408" s="8" t="str">
        <f ca="1">IFERROR(__xludf.DUMMYFUNCTION("""COMPUTED_VALUE"""),"")</f>
        <v/>
      </c>
      <c r="C408" s="6"/>
      <c r="D408" s="7"/>
    </row>
    <row r="409" spans="1:4" ht="15.75" customHeight="1">
      <c r="A409" s="1"/>
      <c r="B409" s="8" t="str">
        <f ca="1">IFERROR(__xludf.DUMMYFUNCTION("""COMPUTED_VALUE"""),"")</f>
        <v/>
      </c>
      <c r="C409" s="6"/>
      <c r="D409" s="7"/>
    </row>
    <row r="410" spans="1:4" ht="15.75" customHeight="1">
      <c r="A410" s="1"/>
      <c r="B410" s="8" t="str">
        <f ca="1">IFERROR(__xludf.DUMMYFUNCTION("""COMPUTED_VALUE"""),"")</f>
        <v/>
      </c>
      <c r="C410" s="6"/>
      <c r="D410" s="7"/>
    </row>
    <row r="411" spans="1:4" ht="15.75" customHeight="1">
      <c r="A411" s="1"/>
      <c r="B411" s="8" t="str">
        <f ca="1">IFERROR(__xludf.DUMMYFUNCTION("""COMPUTED_VALUE"""),"")</f>
        <v/>
      </c>
      <c r="C411" s="6"/>
      <c r="D411" s="7"/>
    </row>
    <row r="412" spans="1:4" ht="15.75" customHeight="1">
      <c r="A412" s="1"/>
      <c r="B412" s="8" t="str">
        <f ca="1">IFERROR(__xludf.DUMMYFUNCTION("""COMPUTED_VALUE"""),"")</f>
        <v/>
      </c>
      <c r="C412" s="6"/>
      <c r="D412" s="7"/>
    </row>
    <row r="413" spans="1:4" ht="15.75" customHeight="1">
      <c r="A413" s="1"/>
      <c r="B413" s="8" t="str">
        <f ca="1">IFERROR(__xludf.DUMMYFUNCTION("""COMPUTED_VALUE"""),"")</f>
        <v/>
      </c>
      <c r="C413" s="6"/>
      <c r="D413" s="7"/>
    </row>
    <row r="414" spans="1:4" ht="15.75" customHeight="1">
      <c r="A414" s="1"/>
      <c r="B414" s="8" t="str">
        <f ca="1">IFERROR(__xludf.DUMMYFUNCTION("""COMPUTED_VALUE"""),"")</f>
        <v/>
      </c>
      <c r="C414" s="6"/>
      <c r="D414" s="7"/>
    </row>
    <row r="415" spans="1:4" ht="15.75" customHeight="1">
      <c r="A415" s="1"/>
      <c r="B415" s="8" t="str">
        <f ca="1">IFERROR(__xludf.DUMMYFUNCTION("""COMPUTED_VALUE"""),"")</f>
        <v/>
      </c>
      <c r="C415" s="6"/>
      <c r="D415" s="7"/>
    </row>
    <row r="416" spans="1:4" ht="15.75" customHeight="1">
      <c r="A416" s="1"/>
      <c r="B416" s="8" t="str">
        <f ca="1">IFERROR(__xludf.DUMMYFUNCTION("""COMPUTED_VALUE"""),"")</f>
        <v/>
      </c>
      <c r="C416" s="6"/>
      <c r="D416" s="7"/>
    </row>
    <row r="417" spans="1:4" ht="15.75" customHeight="1">
      <c r="A417" s="1"/>
      <c r="B417" s="8" t="str">
        <f ca="1">IFERROR(__xludf.DUMMYFUNCTION("""COMPUTED_VALUE"""),"")</f>
        <v/>
      </c>
      <c r="C417" s="6"/>
      <c r="D417" s="7"/>
    </row>
    <row r="418" spans="1:4" ht="15.75" customHeight="1">
      <c r="A418" s="1"/>
      <c r="B418" s="8" t="str">
        <f ca="1">IFERROR(__xludf.DUMMYFUNCTION("""COMPUTED_VALUE"""),"")</f>
        <v/>
      </c>
      <c r="C418" s="6"/>
      <c r="D418" s="7"/>
    </row>
    <row r="419" spans="1:4" ht="15.75" customHeight="1">
      <c r="A419" s="1"/>
      <c r="B419" s="8" t="str">
        <f ca="1">IFERROR(__xludf.DUMMYFUNCTION("""COMPUTED_VALUE"""),"")</f>
        <v/>
      </c>
      <c r="C419" s="6"/>
      <c r="D419" s="7"/>
    </row>
    <row r="420" spans="1:4" ht="15.75" customHeight="1">
      <c r="A420" s="1"/>
      <c r="B420" s="8" t="str">
        <f ca="1">IFERROR(__xludf.DUMMYFUNCTION("""COMPUTED_VALUE"""),"")</f>
        <v/>
      </c>
      <c r="C420" s="6"/>
      <c r="D420" s="7"/>
    </row>
    <row r="421" spans="1:4" ht="15.75" customHeight="1">
      <c r="A421" s="1"/>
      <c r="B421" s="8" t="str">
        <f ca="1">IFERROR(__xludf.DUMMYFUNCTION("""COMPUTED_VALUE"""),"")</f>
        <v/>
      </c>
      <c r="C421" s="6"/>
      <c r="D421" s="7"/>
    </row>
    <row r="422" spans="1:4" ht="15.75" customHeight="1">
      <c r="A422" s="1"/>
      <c r="B422" s="8" t="str">
        <f ca="1">IFERROR(__xludf.DUMMYFUNCTION("""COMPUTED_VALUE"""),"")</f>
        <v/>
      </c>
      <c r="C422" s="6"/>
      <c r="D422" s="7"/>
    </row>
    <row r="423" spans="1:4" ht="15.75" customHeight="1">
      <c r="A423" s="1"/>
      <c r="B423" s="8" t="str">
        <f ca="1">IFERROR(__xludf.DUMMYFUNCTION("""COMPUTED_VALUE"""),"")</f>
        <v/>
      </c>
      <c r="C423" s="6"/>
      <c r="D423" s="7"/>
    </row>
    <row r="424" spans="1:4" ht="15.75" customHeight="1">
      <c r="A424" s="1"/>
      <c r="B424" s="8" t="str">
        <f ca="1">IFERROR(__xludf.DUMMYFUNCTION("""COMPUTED_VALUE"""),"")</f>
        <v/>
      </c>
      <c r="C424" s="6"/>
      <c r="D424" s="7"/>
    </row>
    <row r="425" spans="1:4" ht="15.75" customHeight="1">
      <c r="A425" s="1"/>
      <c r="B425" s="8" t="str">
        <f ca="1">IFERROR(__xludf.DUMMYFUNCTION("""COMPUTED_VALUE"""),"")</f>
        <v/>
      </c>
      <c r="C425" s="6"/>
      <c r="D425" s="7"/>
    </row>
    <row r="426" spans="1:4" ht="15.75" customHeight="1">
      <c r="A426" s="1"/>
      <c r="B426" s="8" t="str">
        <f ca="1">IFERROR(__xludf.DUMMYFUNCTION("""COMPUTED_VALUE"""),"")</f>
        <v/>
      </c>
      <c r="C426" s="6"/>
      <c r="D426" s="7"/>
    </row>
    <row r="427" spans="1:4" ht="15.75" customHeight="1">
      <c r="A427" s="1"/>
      <c r="B427" s="8" t="str">
        <f ca="1">IFERROR(__xludf.DUMMYFUNCTION("""COMPUTED_VALUE"""),"")</f>
        <v/>
      </c>
      <c r="C427" s="6"/>
      <c r="D427" s="7"/>
    </row>
    <row r="428" spans="1:4" ht="15.75" customHeight="1">
      <c r="A428" s="1"/>
      <c r="B428" s="8" t="str">
        <f ca="1">IFERROR(__xludf.DUMMYFUNCTION("""COMPUTED_VALUE"""),"")</f>
        <v/>
      </c>
      <c r="C428" s="6"/>
      <c r="D428" s="7"/>
    </row>
    <row r="429" spans="1:4" ht="15.75" customHeight="1">
      <c r="A429" s="1"/>
      <c r="B429" s="8" t="str">
        <f ca="1">IFERROR(__xludf.DUMMYFUNCTION("""COMPUTED_VALUE"""),"")</f>
        <v/>
      </c>
      <c r="C429" s="6"/>
      <c r="D429" s="7"/>
    </row>
    <row r="430" spans="1:4" ht="15.75" customHeight="1">
      <c r="A430" s="1"/>
      <c r="B430" s="8" t="str">
        <f ca="1">IFERROR(__xludf.DUMMYFUNCTION("""COMPUTED_VALUE"""),"")</f>
        <v/>
      </c>
      <c r="C430" s="6"/>
      <c r="D430" s="7"/>
    </row>
    <row r="431" spans="1:4" ht="15.75" customHeight="1">
      <c r="A431" s="1"/>
      <c r="B431" s="8" t="str">
        <f ca="1">IFERROR(__xludf.DUMMYFUNCTION("""COMPUTED_VALUE"""),"")</f>
        <v/>
      </c>
      <c r="C431" s="6"/>
      <c r="D431" s="7"/>
    </row>
    <row r="432" spans="1:4" ht="15.75" customHeight="1">
      <c r="A432" s="1"/>
      <c r="B432" s="8" t="str">
        <f ca="1">IFERROR(__xludf.DUMMYFUNCTION("""COMPUTED_VALUE"""),"")</f>
        <v/>
      </c>
      <c r="C432" s="6"/>
      <c r="D432" s="7"/>
    </row>
    <row r="433" spans="1:4" ht="15.75" customHeight="1">
      <c r="A433" s="1"/>
      <c r="B433" s="8" t="str">
        <f ca="1">IFERROR(__xludf.DUMMYFUNCTION("""COMPUTED_VALUE"""),"")</f>
        <v/>
      </c>
      <c r="C433" s="6"/>
      <c r="D433" s="7"/>
    </row>
    <row r="434" spans="1:4" ht="15.75" customHeight="1">
      <c r="A434" s="1"/>
      <c r="B434" s="8" t="str">
        <f ca="1">IFERROR(__xludf.DUMMYFUNCTION("""COMPUTED_VALUE"""),"")</f>
        <v/>
      </c>
      <c r="C434" s="6"/>
      <c r="D434" s="7"/>
    </row>
    <row r="435" spans="1:4" ht="15.75" customHeight="1">
      <c r="A435" s="1"/>
      <c r="B435" s="8" t="str">
        <f ca="1">IFERROR(__xludf.DUMMYFUNCTION("""COMPUTED_VALUE"""),"")</f>
        <v/>
      </c>
      <c r="C435" s="6"/>
      <c r="D435" s="7"/>
    </row>
    <row r="436" spans="1:4" ht="15.75" customHeight="1">
      <c r="A436" s="1"/>
      <c r="B436" s="8" t="str">
        <f ca="1">IFERROR(__xludf.DUMMYFUNCTION("""COMPUTED_VALUE"""),"")</f>
        <v/>
      </c>
      <c r="C436" s="6"/>
      <c r="D436" s="7"/>
    </row>
    <row r="437" spans="1:4" ht="15.75" customHeight="1">
      <c r="A437" s="1"/>
      <c r="B437" s="8" t="str">
        <f ca="1">IFERROR(__xludf.DUMMYFUNCTION("""COMPUTED_VALUE"""),"")</f>
        <v/>
      </c>
      <c r="C437" s="6"/>
      <c r="D437" s="7"/>
    </row>
    <row r="438" spans="1:4" ht="15.75" customHeight="1">
      <c r="A438" s="1"/>
      <c r="B438" s="8" t="str">
        <f ca="1">IFERROR(__xludf.DUMMYFUNCTION("""COMPUTED_VALUE"""),"")</f>
        <v/>
      </c>
      <c r="C438" s="6"/>
      <c r="D438" s="7"/>
    </row>
    <row r="439" spans="1:4" ht="15.75" customHeight="1">
      <c r="A439" s="1"/>
      <c r="B439" s="8" t="str">
        <f ca="1">IFERROR(__xludf.DUMMYFUNCTION("""COMPUTED_VALUE"""),"")</f>
        <v/>
      </c>
      <c r="C439" s="6"/>
      <c r="D439" s="7"/>
    </row>
    <row r="440" spans="1:4" ht="15.75" customHeight="1">
      <c r="A440" s="1"/>
      <c r="B440" s="8" t="str">
        <f ca="1">IFERROR(__xludf.DUMMYFUNCTION("""COMPUTED_VALUE"""),"")</f>
        <v/>
      </c>
      <c r="C440" s="6"/>
      <c r="D440" s="7"/>
    </row>
    <row r="441" spans="1:4" ht="15.75" customHeight="1">
      <c r="A441" s="1"/>
      <c r="B441" s="8" t="str">
        <f ca="1">IFERROR(__xludf.DUMMYFUNCTION("""COMPUTED_VALUE"""),"")</f>
        <v/>
      </c>
      <c r="C441" s="6"/>
      <c r="D441" s="7"/>
    </row>
    <row r="442" spans="1:4" ht="15.75" customHeight="1">
      <c r="A442" s="1"/>
      <c r="B442" s="8" t="str">
        <f ca="1">IFERROR(__xludf.DUMMYFUNCTION("""COMPUTED_VALUE"""),"")</f>
        <v/>
      </c>
      <c r="C442" s="6"/>
      <c r="D442" s="7"/>
    </row>
    <row r="443" spans="1:4" ht="15.75" customHeight="1">
      <c r="A443" s="1"/>
      <c r="B443" s="8" t="str">
        <f ca="1">IFERROR(__xludf.DUMMYFUNCTION("""COMPUTED_VALUE"""),"")</f>
        <v/>
      </c>
      <c r="C443" s="6"/>
      <c r="D443" s="7"/>
    </row>
    <row r="444" spans="1:4" ht="15.75" customHeight="1">
      <c r="A444" s="1"/>
      <c r="B444" s="8" t="str">
        <f ca="1">IFERROR(__xludf.DUMMYFUNCTION("""COMPUTED_VALUE"""),"")</f>
        <v/>
      </c>
      <c r="C444" s="6"/>
      <c r="D444" s="7"/>
    </row>
    <row r="445" spans="1:4" ht="15.75" customHeight="1">
      <c r="A445" s="1"/>
      <c r="B445" s="8" t="str">
        <f ca="1">IFERROR(__xludf.DUMMYFUNCTION("""COMPUTED_VALUE"""),"")</f>
        <v/>
      </c>
      <c r="C445" s="6"/>
      <c r="D445" s="7"/>
    </row>
    <row r="446" spans="1:4" ht="15.75" customHeight="1">
      <c r="A446" s="1"/>
      <c r="B446" s="8" t="str">
        <f ca="1">IFERROR(__xludf.DUMMYFUNCTION("""COMPUTED_VALUE"""),"")</f>
        <v/>
      </c>
      <c r="C446" s="6"/>
      <c r="D446" s="7"/>
    </row>
    <row r="447" spans="1:4" ht="15.75" customHeight="1">
      <c r="A447" s="1"/>
      <c r="B447" s="8" t="str">
        <f ca="1">IFERROR(__xludf.DUMMYFUNCTION("""COMPUTED_VALUE"""),"")</f>
        <v/>
      </c>
      <c r="C447" s="6"/>
      <c r="D447" s="7"/>
    </row>
    <row r="448" spans="1:4" ht="15.75" customHeight="1">
      <c r="A448" s="1"/>
      <c r="B448" s="8" t="str">
        <f ca="1">IFERROR(__xludf.DUMMYFUNCTION("""COMPUTED_VALUE"""),"")</f>
        <v/>
      </c>
      <c r="C448" s="6"/>
      <c r="D448" s="7"/>
    </row>
    <row r="449" spans="1:4" ht="15.75" customHeight="1">
      <c r="A449" s="1"/>
      <c r="B449" s="8" t="str">
        <f ca="1">IFERROR(__xludf.DUMMYFUNCTION("""COMPUTED_VALUE"""),"")</f>
        <v/>
      </c>
      <c r="C449" s="6"/>
      <c r="D449" s="7"/>
    </row>
    <row r="450" spans="1:4" ht="15.75" customHeight="1">
      <c r="A450" s="1"/>
      <c r="B450" s="8" t="str">
        <f ca="1">IFERROR(__xludf.DUMMYFUNCTION("""COMPUTED_VALUE"""),"")</f>
        <v/>
      </c>
      <c r="C450" s="6"/>
      <c r="D450" s="7"/>
    </row>
    <row r="451" spans="1:4" ht="15.75" customHeight="1">
      <c r="A451" s="1"/>
      <c r="B451" s="8" t="str">
        <f ca="1">IFERROR(__xludf.DUMMYFUNCTION("""COMPUTED_VALUE"""),"")</f>
        <v/>
      </c>
      <c r="C451" s="6"/>
      <c r="D451" s="7"/>
    </row>
    <row r="452" spans="1:4" ht="15.75" customHeight="1">
      <c r="A452" s="1"/>
      <c r="B452" s="8" t="str">
        <f ca="1">IFERROR(__xludf.DUMMYFUNCTION("""COMPUTED_VALUE"""),"")</f>
        <v/>
      </c>
      <c r="C452" s="6"/>
      <c r="D452" s="7"/>
    </row>
    <row r="453" spans="1:4" ht="15.75" customHeight="1">
      <c r="A453" s="1"/>
      <c r="B453" s="8" t="str">
        <f ca="1">IFERROR(__xludf.DUMMYFUNCTION("""COMPUTED_VALUE"""),"")</f>
        <v/>
      </c>
      <c r="C453" s="6"/>
      <c r="D453" s="7"/>
    </row>
    <row r="454" spans="1:4" ht="15.75" customHeight="1">
      <c r="A454" s="1"/>
      <c r="B454" s="8" t="str">
        <f ca="1">IFERROR(__xludf.DUMMYFUNCTION("""COMPUTED_VALUE"""),"")</f>
        <v/>
      </c>
      <c r="C454" s="6"/>
      <c r="D454" s="7"/>
    </row>
    <row r="455" spans="1:4" ht="15.75" customHeight="1">
      <c r="A455" s="1"/>
      <c r="B455" s="8" t="str">
        <f ca="1">IFERROR(__xludf.DUMMYFUNCTION("""COMPUTED_VALUE"""),"")</f>
        <v/>
      </c>
      <c r="C455" s="6"/>
      <c r="D455" s="7"/>
    </row>
    <row r="456" spans="1:4" ht="15.75" customHeight="1">
      <c r="A456" s="1"/>
      <c r="B456" s="8" t="str">
        <f ca="1">IFERROR(__xludf.DUMMYFUNCTION("""COMPUTED_VALUE"""),"")</f>
        <v/>
      </c>
      <c r="C456" s="6"/>
      <c r="D456" s="7"/>
    </row>
    <row r="457" spans="1:4" ht="15.75" customHeight="1">
      <c r="A457" s="1"/>
      <c r="B457" s="8" t="str">
        <f ca="1">IFERROR(__xludf.DUMMYFUNCTION("""COMPUTED_VALUE"""),"")</f>
        <v/>
      </c>
      <c r="C457" s="6"/>
      <c r="D457" s="7"/>
    </row>
    <row r="458" spans="1:4" ht="15.75" customHeight="1">
      <c r="A458" s="1"/>
      <c r="B458" s="8" t="str">
        <f ca="1">IFERROR(__xludf.DUMMYFUNCTION("""COMPUTED_VALUE"""),"")</f>
        <v/>
      </c>
      <c r="C458" s="6"/>
      <c r="D458" s="7"/>
    </row>
    <row r="459" spans="1:4" ht="15.75" customHeight="1">
      <c r="A459" s="1"/>
      <c r="B459" s="8" t="str">
        <f ca="1">IFERROR(__xludf.DUMMYFUNCTION("""COMPUTED_VALUE"""),"")</f>
        <v/>
      </c>
      <c r="C459" s="6"/>
      <c r="D459" s="7"/>
    </row>
    <row r="460" spans="1:4" ht="15.75" customHeight="1">
      <c r="A460" s="1"/>
      <c r="B460" s="8" t="str">
        <f ca="1">IFERROR(__xludf.DUMMYFUNCTION("""COMPUTED_VALUE"""),"")</f>
        <v/>
      </c>
      <c r="C460" s="6"/>
      <c r="D460" s="7"/>
    </row>
    <row r="461" spans="1:4" ht="15.75" customHeight="1">
      <c r="A461" s="1"/>
      <c r="B461" s="8" t="str">
        <f ca="1">IFERROR(__xludf.DUMMYFUNCTION("""COMPUTED_VALUE"""),"")</f>
        <v/>
      </c>
      <c r="C461" s="6"/>
      <c r="D461" s="7"/>
    </row>
    <row r="462" spans="1:4" ht="15.75" customHeight="1">
      <c r="A462" s="1"/>
      <c r="B462" s="8" t="str">
        <f ca="1">IFERROR(__xludf.DUMMYFUNCTION("""COMPUTED_VALUE"""),"")</f>
        <v/>
      </c>
      <c r="C462" s="6"/>
      <c r="D462" s="7"/>
    </row>
    <row r="463" spans="1:4" ht="15.75" customHeight="1">
      <c r="A463" s="1"/>
      <c r="B463" s="8" t="str">
        <f ca="1">IFERROR(__xludf.DUMMYFUNCTION("""COMPUTED_VALUE"""),"")</f>
        <v/>
      </c>
      <c r="C463" s="6"/>
      <c r="D463" s="7"/>
    </row>
    <row r="464" spans="1:4" ht="15.75" customHeight="1">
      <c r="A464" s="1"/>
      <c r="B464" s="8" t="str">
        <f ca="1">IFERROR(__xludf.DUMMYFUNCTION("""COMPUTED_VALUE"""),"")</f>
        <v/>
      </c>
      <c r="C464" s="6"/>
      <c r="D464" s="7"/>
    </row>
    <row r="465" spans="1:4" ht="15.75" customHeight="1">
      <c r="A465" s="1"/>
      <c r="B465" s="8" t="str">
        <f ca="1">IFERROR(__xludf.DUMMYFUNCTION("""COMPUTED_VALUE"""),"")</f>
        <v/>
      </c>
      <c r="C465" s="6"/>
      <c r="D465" s="7"/>
    </row>
    <row r="466" spans="1:4" ht="15.75" customHeight="1">
      <c r="A466" s="1"/>
      <c r="B466" s="8" t="str">
        <f ca="1">IFERROR(__xludf.DUMMYFUNCTION("""COMPUTED_VALUE"""),"")</f>
        <v/>
      </c>
      <c r="C466" s="6"/>
      <c r="D466" s="7"/>
    </row>
    <row r="467" spans="1:4" ht="15.75" customHeight="1">
      <c r="A467" s="1"/>
      <c r="B467" s="8" t="str">
        <f ca="1">IFERROR(__xludf.DUMMYFUNCTION("""COMPUTED_VALUE"""),"")</f>
        <v/>
      </c>
      <c r="C467" s="6"/>
      <c r="D467" s="7"/>
    </row>
    <row r="468" spans="1:4" ht="15.75" customHeight="1">
      <c r="A468" s="1"/>
      <c r="B468" s="8" t="str">
        <f ca="1">IFERROR(__xludf.DUMMYFUNCTION("""COMPUTED_VALUE"""),"")</f>
        <v/>
      </c>
      <c r="C468" s="6"/>
      <c r="D468" s="7"/>
    </row>
    <row r="469" spans="1:4" ht="15.75" customHeight="1">
      <c r="A469" s="1"/>
      <c r="B469" s="8" t="str">
        <f ca="1">IFERROR(__xludf.DUMMYFUNCTION("""COMPUTED_VALUE"""),"")</f>
        <v/>
      </c>
      <c r="C469" s="6"/>
      <c r="D469" s="7"/>
    </row>
    <row r="470" spans="1:4" ht="15.75" customHeight="1">
      <c r="A470" s="1"/>
      <c r="B470" s="8" t="str">
        <f ca="1">IFERROR(__xludf.DUMMYFUNCTION("""COMPUTED_VALUE"""),"")</f>
        <v/>
      </c>
      <c r="C470" s="6"/>
      <c r="D470" s="7"/>
    </row>
    <row r="471" spans="1:4" ht="15.75" customHeight="1">
      <c r="A471" s="1"/>
      <c r="B471" s="8" t="str">
        <f ca="1">IFERROR(__xludf.DUMMYFUNCTION("""COMPUTED_VALUE"""),"")</f>
        <v/>
      </c>
      <c r="C471" s="6"/>
      <c r="D471" s="7"/>
    </row>
    <row r="472" spans="1:4" ht="15.75" customHeight="1">
      <c r="A472" s="1"/>
      <c r="B472" s="8" t="str">
        <f ca="1">IFERROR(__xludf.DUMMYFUNCTION("""COMPUTED_VALUE"""),"")</f>
        <v/>
      </c>
      <c r="C472" s="6"/>
      <c r="D472" s="7"/>
    </row>
    <row r="473" spans="1:4" ht="15.75" customHeight="1">
      <c r="A473" s="1"/>
      <c r="B473" s="8" t="str">
        <f ca="1">IFERROR(__xludf.DUMMYFUNCTION("""COMPUTED_VALUE"""),"")</f>
        <v/>
      </c>
      <c r="C473" s="6"/>
      <c r="D473" s="7"/>
    </row>
    <row r="474" spans="1:4" ht="15.75" customHeight="1">
      <c r="A474" s="1"/>
      <c r="B474" s="8" t="str">
        <f ca="1">IFERROR(__xludf.DUMMYFUNCTION("""COMPUTED_VALUE"""),"")</f>
        <v/>
      </c>
      <c r="C474" s="6"/>
      <c r="D474" s="7"/>
    </row>
    <row r="475" spans="1:4" ht="15.75" customHeight="1">
      <c r="A475" s="1"/>
      <c r="B475" s="8" t="str">
        <f ca="1">IFERROR(__xludf.DUMMYFUNCTION("""COMPUTED_VALUE"""),"")</f>
        <v/>
      </c>
      <c r="C475" s="6"/>
      <c r="D475" s="7"/>
    </row>
    <row r="476" spans="1:4" ht="15.75" customHeight="1">
      <c r="A476" s="1"/>
      <c r="B476" s="8" t="str">
        <f ca="1">IFERROR(__xludf.DUMMYFUNCTION("""COMPUTED_VALUE"""),"")</f>
        <v/>
      </c>
      <c r="C476" s="6"/>
      <c r="D476" s="7"/>
    </row>
    <row r="477" spans="1:4" ht="15.75" customHeight="1">
      <c r="A477" s="1"/>
      <c r="B477" s="8" t="str">
        <f ca="1">IFERROR(__xludf.DUMMYFUNCTION("""COMPUTED_VALUE"""),"")</f>
        <v/>
      </c>
      <c r="C477" s="6"/>
      <c r="D477" s="7"/>
    </row>
    <row r="478" spans="1:4" ht="15.75" customHeight="1">
      <c r="A478" s="1"/>
      <c r="B478" s="8" t="str">
        <f ca="1">IFERROR(__xludf.DUMMYFUNCTION("""COMPUTED_VALUE"""),"")</f>
        <v/>
      </c>
      <c r="C478" s="6"/>
      <c r="D478" s="7"/>
    </row>
    <row r="479" spans="1:4" ht="15.75" customHeight="1">
      <c r="A479" s="1"/>
      <c r="B479" s="8" t="str">
        <f ca="1">IFERROR(__xludf.DUMMYFUNCTION("""COMPUTED_VALUE"""),"")</f>
        <v/>
      </c>
      <c r="C479" s="6"/>
      <c r="D479" s="7"/>
    </row>
    <row r="480" spans="1:4" ht="15.75" customHeight="1">
      <c r="A480" s="1"/>
      <c r="B480" s="8" t="str">
        <f ca="1">IFERROR(__xludf.DUMMYFUNCTION("""COMPUTED_VALUE"""),"")</f>
        <v/>
      </c>
      <c r="C480" s="6"/>
      <c r="D480" s="7"/>
    </row>
    <row r="481" spans="1:4" ht="15.75" customHeight="1">
      <c r="A481" s="1"/>
      <c r="B481" s="8" t="str">
        <f ca="1">IFERROR(__xludf.DUMMYFUNCTION("""COMPUTED_VALUE"""),"")</f>
        <v/>
      </c>
      <c r="C481" s="6"/>
      <c r="D481" s="7"/>
    </row>
    <row r="482" spans="1:4" ht="15.75" customHeight="1">
      <c r="A482" s="1"/>
      <c r="B482" s="8" t="str">
        <f ca="1">IFERROR(__xludf.DUMMYFUNCTION("""COMPUTED_VALUE"""),"")</f>
        <v/>
      </c>
      <c r="C482" s="6"/>
      <c r="D482" s="7"/>
    </row>
    <row r="483" spans="1:4" ht="15.75" customHeight="1">
      <c r="A483" s="1"/>
      <c r="B483" s="8" t="str">
        <f ca="1">IFERROR(__xludf.DUMMYFUNCTION("""COMPUTED_VALUE"""),"")</f>
        <v/>
      </c>
      <c r="C483" s="6"/>
      <c r="D483" s="7"/>
    </row>
    <row r="484" spans="1:4" ht="15.75" customHeight="1">
      <c r="A484" s="1"/>
      <c r="B484" s="8" t="str">
        <f ca="1">IFERROR(__xludf.DUMMYFUNCTION("""COMPUTED_VALUE"""),"")</f>
        <v/>
      </c>
      <c r="C484" s="6"/>
      <c r="D484" s="7"/>
    </row>
    <row r="485" spans="1:4" ht="15.75" customHeight="1">
      <c r="A485" s="1"/>
      <c r="B485" s="8" t="str">
        <f ca="1">IFERROR(__xludf.DUMMYFUNCTION("""COMPUTED_VALUE"""),"")</f>
        <v/>
      </c>
      <c r="C485" s="6"/>
      <c r="D485" s="7"/>
    </row>
    <row r="486" spans="1:4" ht="15.75" customHeight="1">
      <c r="A486" s="1"/>
      <c r="B486" s="8" t="str">
        <f ca="1">IFERROR(__xludf.DUMMYFUNCTION("""COMPUTED_VALUE"""),"")</f>
        <v/>
      </c>
      <c r="C486" s="6"/>
      <c r="D486" s="7"/>
    </row>
    <row r="487" spans="1:4" ht="15.75" customHeight="1">
      <c r="A487" s="1"/>
      <c r="B487" s="8" t="str">
        <f ca="1">IFERROR(__xludf.DUMMYFUNCTION("""COMPUTED_VALUE"""),"")</f>
        <v/>
      </c>
      <c r="C487" s="6"/>
      <c r="D487" s="7"/>
    </row>
    <row r="488" spans="1:4" ht="15.75" customHeight="1">
      <c r="A488" s="1"/>
      <c r="B488" s="8" t="str">
        <f ca="1">IFERROR(__xludf.DUMMYFUNCTION("""COMPUTED_VALUE"""),"")</f>
        <v/>
      </c>
      <c r="C488" s="6"/>
      <c r="D488" s="7"/>
    </row>
    <row r="489" spans="1:4" ht="15.75" customHeight="1">
      <c r="A489" s="1"/>
      <c r="B489" s="8" t="str">
        <f ca="1">IFERROR(__xludf.DUMMYFUNCTION("""COMPUTED_VALUE"""),"")</f>
        <v/>
      </c>
      <c r="C489" s="6"/>
      <c r="D489" s="7"/>
    </row>
    <row r="490" spans="1:4" ht="15.75" customHeight="1">
      <c r="A490" s="1"/>
      <c r="B490" s="8" t="str">
        <f ca="1">IFERROR(__xludf.DUMMYFUNCTION("""COMPUTED_VALUE"""),"")</f>
        <v/>
      </c>
      <c r="C490" s="6"/>
      <c r="D490" s="7"/>
    </row>
    <row r="491" spans="1:4" ht="15.75" customHeight="1">
      <c r="A491" s="1"/>
      <c r="B491" s="8" t="str">
        <f ca="1">IFERROR(__xludf.DUMMYFUNCTION("""COMPUTED_VALUE"""),"")</f>
        <v/>
      </c>
      <c r="C491" s="6"/>
      <c r="D491" s="7"/>
    </row>
    <row r="492" spans="1:4" ht="15.75" customHeight="1">
      <c r="A492" s="1"/>
      <c r="B492" s="8" t="str">
        <f ca="1">IFERROR(__xludf.DUMMYFUNCTION("""COMPUTED_VALUE"""),"")</f>
        <v/>
      </c>
      <c r="C492" s="6"/>
      <c r="D492" s="7"/>
    </row>
    <row r="493" spans="1:4" ht="15.75" customHeight="1">
      <c r="A493" s="1"/>
      <c r="B493" s="8" t="str">
        <f ca="1">IFERROR(__xludf.DUMMYFUNCTION("""COMPUTED_VALUE"""),"")</f>
        <v/>
      </c>
      <c r="C493" s="6"/>
      <c r="D493" s="7"/>
    </row>
    <row r="494" spans="1:4" ht="15.75" customHeight="1">
      <c r="A494" s="1"/>
      <c r="B494" s="8" t="str">
        <f ca="1">IFERROR(__xludf.DUMMYFUNCTION("""COMPUTED_VALUE"""),"")</f>
        <v/>
      </c>
      <c r="C494" s="6"/>
      <c r="D494" s="7"/>
    </row>
    <row r="495" spans="1:4" ht="15.75" customHeight="1">
      <c r="A495" s="1"/>
      <c r="B495" s="8" t="str">
        <f ca="1">IFERROR(__xludf.DUMMYFUNCTION("""COMPUTED_VALUE"""),"")</f>
        <v/>
      </c>
      <c r="C495" s="6"/>
      <c r="D495" s="7"/>
    </row>
    <row r="496" spans="1:4" ht="15.75" customHeight="1">
      <c r="A496" s="1"/>
      <c r="B496" s="8" t="str">
        <f ca="1">IFERROR(__xludf.DUMMYFUNCTION("""COMPUTED_VALUE"""),"")</f>
        <v/>
      </c>
      <c r="C496" s="6"/>
      <c r="D496" s="7"/>
    </row>
    <row r="497" spans="1:4" ht="15.75" customHeight="1">
      <c r="A497" s="1"/>
      <c r="B497" s="8" t="str">
        <f ca="1">IFERROR(__xludf.DUMMYFUNCTION("""COMPUTED_VALUE"""),"")</f>
        <v/>
      </c>
      <c r="C497" s="6"/>
      <c r="D497" s="7"/>
    </row>
    <row r="498" spans="1:4" ht="15.75" customHeight="1">
      <c r="A498" s="1"/>
      <c r="B498" s="8" t="str">
        <f ca="1">IFERROR(__xludf.DUMMYFUNCTION("""COMPUTED_VALUE"""),"")</f>
        <v/>
      </c>
      <c r="C498" s="6"/>
      <c r="D498" s="7"/>
    </row>
    <row r="499" spans="1:4" ht="15.75" customHeight="1">
      <c r="A499" s="1"/>
      <c r="B499" s="8" t="str">
        <f ca="1">IFERROR(__xludf.DUMMYFUNCTION("""COMPUTED_VALUE"""),"")</f>
        <v/>
      </c>
      <c r="C499" s="6"/>
      <c r="D499" s="7"/>
    </row>
    <row r="500" spans="1:4" ht="15.75" customHeight="1">
      <c r="A500" s="1"/>
      <c r="B500" s="8" t="str">
        <f ca="1">IFERROR(__xludf.DUMMYFUNCTION("""COMPUTED_VALUE"""),"")</f>
        <v/>
      </c>
      <c r="C500" s="6"/>
      <c r="D500" s="7"/>
    </row>
    <row r="501" spans="1:4" ht="15.75" customHeight="1">
      <c r="A501" s="1"/>
      <c r="B501" s="8" t="str">
        <f ca="1">IFERROR(__xludf.DUMMYFUNCTION("""COMPUTED_VALUE"""),"")</f>
        <v/>
      </c>
      <c r="C501" s="6"/>
      <c r="D501" s="7"/>
    </row>
    <row r="502" spans="1:4" ht="15.75" customHeight="1">
      <c r="A502" s="1"/>
      <c r="B502" s="8" t="str">
        <f ca="1">IFERROR(__xludf.DUMMYFUNCTION("""COMPUTED_VALUE"""),"")</f>
        <v/>
      </c>
      <c r="C502" s="6"/>
      <c r="D502" s="7"/>
    </row>
    <row r="503" spans="1:4" ht="15.75" customHeight="1">
      <c r="A503" s="1"/>
      <c r="B503" s="8" t="str">
        <f ca="1">IFERROR(__xludf.DUMMYFUNCTION("""COMPUTED_VALUE"""),"")</f>
        <v/>
      </c>
      <c r="C503" s="6"/>
      <c r="D503" s="7"/>
    </row>
    <row r="504" spans="1:4" ht="15.75" customHeight="1">
      <c r="A504" s="1"/>
      <c r="B504" s="8" t="str">
        <f ca="1">IFERROR(__xludf.DUMMYFUNCTION("""COMPUTED_VALUE"""),"")</f>
        <v/>
      </c>
      <c r="C504" s="6"/>
      <c r="D504" s="7"/>
    </row>
    <row r="505" spans="1:4" ht="15.75" customHeight="1">
      <c r="A505" s="1"/>
      <c r="B505" s="8" t="str">
        <f ca="1">IFERROR(__xludf.DUMMYFUNCTION("""COMPUTED_VALUE"""),"")</f>
        <v/>
      </c>
      <c r="C505" s="6"/>
      <c r="D505" s="7"/>
    </row>
    <row r="506" spans="1:4" ht="15.75" customHeight="1">
      <c r="A506" s="1"/>
      <c r="B506" s="8" t="str">
        <f ca="1">IFERROR(__xludf.DUMMYFUNCTION("""COMPUTED_VALUE"""),"")</f>
        <v/>
      </c>
      <c r="C506" s="6"/>
      <c r="D506" s="7"/>
    </row>
    <row r="507" spans="1:4" ht="15.75" customHeight="1">
      <c r="A507" s="1"/>
      <c r="B507" s="8" t="str">
        <f ca="1">IFERROR(__xludf.DUMMYFUNCTION("""COMPUTED_VALUE"""),"")</f>
        <v/>
      </c>
      <c r="C507" s="6"/>
      <c r="D507" s="7"/>
    </row>
    <row r="508" spans="1:4" ht="15.75" customHeight="1">
      <c r="A508" s="1"/>
      <c r="B508" s="8" t="str">
        <f ca="1">IFERROR(__xludf.DUMMYFUNCTION("""COMPUTED_VALUE"""),"")</f>
        <v/>
      </c>
      <c r="C508" s="6"/>
      <c r="D508" s="7"/>
    </row>
    <row r="509" spans="1:4" ht="15.75" customHeight="1">
      <c r="A509" s="1"/>
      <c r="B509" s="8" t="str">
        <f ca="1">IFERROR(__xludf.DUMMYFUNCTION("""COMPUTED_VALUE"""),"")</f>
        <v/>
      </c>
      <c r="C509" s="6"/>
      <c r="D509" s="7"/>
    </row>
    <row r="510" spans="1:4" ht="15.75" customHeight="1">
      <c r="A510" s="1"/>
      <c r="B510" s="8" t="str">
        <f ca="1">IFERROR(__xludf.DUMMYFUNCTION("""COMPUTED_VALUE"""),"")</f>
        <v/>
      </c>
      <c r="C510" s="6"/>
      <c r="D510" s="7"/>
    </row>
    <row r="511" spans="1:4" ht="15.75" customHeight="1">
      <c r="A511" s="1"/>
      <c r="B511" s="8" t="str">
        <f ca="1">IFERROR(__xludf.DUMMYFUNCTION("""COMPUTED_VALUE"""),"")</f>
        <v/>
      </c>
      <c r="C511" s="6"/>
      <c r="D511" s="7"/>
    </row>
    <row r="512" spans="1:4" ht="15.75" customHeight="1">
      <c r="A512" s="1"/>
      <c r="B512" s="8" t="str">
        <f ca="1">IFERROR(__xludf.DUMMYFUNCTION("""COMPUTED_VALUE"""),"")</f>
        <v/>
      </c>
      <c r="C512" s="6"/>
      <c r="D512" s="7"/>
    </row>
    <row r="513" spans="1:4" ht="15.75" customHeight="1">
      <c r="A513" s="1"/>
      <c r="B513" s="8" t="str">
        <f ca="1">IFERROR(__xludf.DUMMYFUNCTION("""COMPUTED_VALUE"""),"")</f>
        <v/>
      </c>
      <c r="C513" s="6"/>
      <c r="D513" s="7"/>
    </row>
    <row r="514" spans="1:4" ht="15.75" customHeight="1">
      <c r="A514" s="1"/>
      <c r="B514" s="8" t="str">
        <f ca="1">IFERROR(__xludf.DUMMYFUNCTION("""COMPUTED_VALUE"""),"")</f>
        <v/>
      </c>
      <c r="C514" s="6"/>
      <c r="D514" s="7"/>
    </row>
    <row r="515" spans="1:4" ht="15.75" customHeight="1">
      <c r="A515" s="1"/>
      <c r="B515" s="8" t="str">
        <f ca="1">IFERROR(__xludf.DUMMYFUNCTION("""COMPUTED_VALUE"""),"")</f>
        <v/>
      </c>
      <c r="C515" s="6"/>
      <c r="D515" s="7"/>
    </row>
    <row r="516" spans="1:4" ht="15.75" customHeight="1">
      <c r="A516" s="1"/>
      <c r="B516" s="8" t="str">
        <f ca="1">IFERROR(__xludf.DUMMYFUNCTION("""COMPUTED_VALUE"""),"")</f>
        <v/>
      </c>
      <c r="C516" s="6"/>
      <c r="D516" s="7"/>
    </row>
    <row r="517" spans="1:4" ht="15.75" customHeight="1">
      <c r="A517" s="1"/>
      <c r="B517" s="8" t="str">
        <f ca="1">IFERROR(__xludf.DUMMYFUNCTION("""COMPUTED_VALUE"""),"")</f>
        <v/>
      </c>
      <c r="C517" s="6"/>
      <c r="D517" s="7"/>
    </row>
    <row r="518" spans="1:4" ht="15.75" customHeight="1">
      <c r="A518" s="1"/>
      <c r="B518" s="8" t="str">
        <f ca="1">IFERROR(__xludf.DUMMYFUNCTION("""COMPUTED_VALUE"""),"")</f>
        <v/>
      </c>
      <c r="C518" s="6"/>
      <c r="D518" s="7"/>
    </row>
    <row r="519" spans="1:4" ht="15.75" customHeight="1">
      <c r="A519" s="1"/>
      <c r="B519" s="8" t="str">
        <f ca="1">IFERROR(__xludf.DUMMYFUNCTION("""COMPUTED_VALUE"""),"")</f>
        <v/>
      </c>
      <c r="C519" s="6"/>
      <c r="D519" s="7"/>
    </row>
    <row r="520" spans="1:4" ht="15.75" customHeight="1">
      <c r="A520" s="1"/>
      <c r="B520" s="8" t="str">
        <f ca="1">IFERROR(__xludf.DUMMYFUNCTION("""COMPUTED_VALUE"""),"")</f>
        <v/>
      </c>
      <c r="C520" s="6"/>
      <c r="D520" s="7"/>
    </row>
    <row r="521" spans="1:4" ht="15.75" customHeight="1">
      <c r="A521" s="1"/>
      <c r="B521" s="8" t="str">
        <f ca="1">IFERROR(__xludf.DUMMYFUNCTION("""COMPUTED_VALUE"""),"")</f>
        <v/>
      </c>
      <c r="C521" s="6"/>
      <c r="D521" s="7"/>
    </row>
    <row r="522" spans="1:4" ht="15.75" customHeight="1">
      <c r="A522" s="1"/>
      <c r="B522" s="8" t="str">
        <f ca="1">IFERROR(__xludf.DUMMYFUNCTION("""COMPUTED_VALUE"""),"")</f>
        <v/>
      </c>
      <c r="C522" s="6"/>
      <c r="D522" s="7"/>
    </row>
    <row r="523" spans="1:4" ht="15.75" customHeight="1">
      <c r="A523" s="1"/>
      <c r="B523" s="8" t="str">
        <f ca="1">IFERROR(__xludf.DUMMYFUNCTION("""COMPUTED_VALUE"""),"")</f>
        <v/>
      </c>
      <c r="C523" s="6"/>
      <c r="D523" s="7"/>
    </row>
    <row r="524" spans="1:4" ht="15.75" customHeight="1">
      <c r="A524" s="1"/>
      <c r="B524" s="8" t="str">
        <f ca="1">IFERROR(__xludf.DUMMYFUNCTION("""COMPUTED_VALUE"""),"")</f>
        <v/>
      </c>
      <c r="C524" s="6"/>
      <c r="D524" s="7"/>
    </row>
    <row r="525" spans="1:4" ht="15.75" customHeight="1">
      <c r="A525" s="1"/>
      <c r="B525" s="8" t="str">
        <f ca="1">IFERROR(__xludf.DUMMYFUNCTION("""COMPUTED_VALUE"""),"")</f>
        <v/>
      </c>
      <c r="C525" s="6"/>
      <c r="D525" s="7"/>
    </row>
    <row r="526" spans="1:4" ht="15.75" customHeight="1">
      <c r="A526" s="1"/>
      <c r="B526" s="8" t="str">
        <f ca="1">IFERROR(__xludf.DUMMYFUNCTION("""COMPUTED_VALUE"""),"")</f>
        <v/>
      </c>
      <c r="C526" s="6"/>
      <c r="D526" s="7"/>
    </row>
    <row r="527" spans="1:4" ht="15.75" customHeight="1">
      <c r="A527" s="1"/>
      <c r="B527" s="8" t="str">
        <f ca="1">IFERROR(__xludf.DUMMYFUNCTION("""COMPUTED_VALUE"""),"")</f>
        <v/>
      </c>
      <c r="C527" s="6"/>
      <c r="D527" s="7"/>
    </row>
    <row r="528" spans="1:4" ht="15.75" customHeight="1">
      <c r="A528" s="1"/>
      <c r="B528" s="8" t="str">
        <f ca="1">IFERROR(__xludf.DUMMYFUNCTION("""COMPUTED_VALUE"""),"")</f>
        <v/>
      </c>
      <c r="C528" s="6"/>
      <c r="D528" s="7"/>
    </row>
    <row r="529" spans="1:4" ht="15.75" customHeight="1">
      <c r="A529" s="1"/>
      <c r="B529" s="8" t="str">
        <f ca="1">IFERROR(__xludf.DUMMYFUNCTION("""COMPUTED_VALUE"""),"")</f>
        <v/>
      </c>
      <c r="C529" s="6"/>
      <c r="D529" s="7"/>
    </row>
    <row r="530" spans="1:4" ht="15.75" customHeight="1">
      <c r="A530" s="1"/>
      <c r="B530" s="8" t="str">
        <f ca="1">IFERROR(__xludf.DUMMYFUNCTION("""COMPUTED_VALUE"""),"")</f>
        <v/>
      </c>
      <c r="C530" s="6"/>
      <c r="D530" s="7"/>
    </row>
    <row r="531" spans="1:4" ht="15.75" customHeight="1">
      <c r="A531" s="1"/>
      <c r="B531" s="8" t="str">
        <f ca="1">IFERROR(__xludf.DUMMYFUNCTION("""COMPUTED_VALUE"""),"")</f>
        <v/>
      </c>
      <c r="C531" s="6"/>
      <c r="D531" s="7"/>
    </row>
    <row r="532" spans="1:4" ht="15.75" customHeight="1">
      <c r="A532" s="1"/>
      <c r="B532" s="8" t="str">
        <f ca="1">IFERROR(__xludf.DUMMYFUNCTION("""COMPUTED_VALUE"""),"")</f>
        <v/>
      </c>
      <c r="C532" s="6"/>
      <c r="D532" s="7"/>
    </row>
    <row r="533" spans="1:4" ht="15.75" customHeight="1">
      <c r="A533" s="1"/>
      <c r="B533" s="8" t="str">
        <f ca="1">IFERROR(__xludf.DUMMYFUNCTION("""COMPUTED_VALUE"""),"")</f>
        <v/>
      </c>
      <c r="C533" s="6"/>
      <c r="D533" s="7"/>
    </row>
    <row r="534" spans="1:4" ht="15.75" customHeight="1">
      <c r="A534" s="1"/>
      <c r="B534" s="8" t="str">
        <f ca="1">IFERROR(__xludf.DUMMYFUNCTION("""COMPUTED_VALUE"""),"")</f>
        <v/>
      </c>
      <c r="C534" s="6"/>
      <c r="D534" s="7"/>
    </row>
    <row r="535" spans="1:4" ht="15.75" customHeight="1">
      <c r="A535" s="1"/>
      <c r="B535" s="8" t="str">
        <f ca="1">IFERROR(__xludf.DUMMYFUNCTION("""COMPUTED_VALUE"""),"")</f>
        <v/>
      </c>
      <c r="C535" s="6"/>
      <c r="D535" s="7"/>
    </row>
    <row r="536" spans="1:4" ht="15.75" customHeight="1">
      <c r="A536" s="1"/>
      <c r="B536" s="8" t="str">
        <f ca="1">IFERROR(__xludf.DUMMYFUNCTION("""COMPUTED_VALUE"""),"")</f>
        <v/>
      </c>
      <c r="C536" s="6"/>
      <c r="D536" s="7"/>
    </row>
    <row r="537" spans="1:4" ht="15.75" customHeight="1">
      <c r="A537" s="1"/>
      <c r="B537" s="8" t="str">
        <f ca="1">IFERROR(__xludf.DUMMYFUNCTION("""COMPUTED_VALUE"""),"")</f>
        <v/>
      </c>
      <c r="C537" s="6"/>
      <c r="D537" s="7"/>
    </row>
    <row r="538" spans="1:4" ht="15.75" customHeight="1">
      <c r="A538" s="1"/>
      <c r="B538" s="8" t="str">
        <f ca="1">IFERROR(__xludf.DUMMYFUNCTION("""COMPUTED_VALUE"""),"")</f>
        <v/>
      </c>
      <c r="C538" s="6"/>
      <c r="D538" s="7"/>
    </row>
    <row r="539" spans="1:4" ht="15.75" customHeight="1">
      <c r="A539" s="1"/>
      <c r="B539" s="8" t="str">
        <f ca="1">IFERROR(__xludf.DUMMYFUNCTION("""COMPUTED_VALUE"""),"")</f>
        <v/>
      </c>
      <c r="C539" s="6"/>
      <c r="D539" s="7"/>
    </row>
    <row r="540" spans="1:4" ht="15.75" customHeight="1">
      <c r="A540" s="1"/>
      <c r="B540" s="8" t="str">
        <f ca="1">IFERROR(__xludf.DUMMYFUNCTION("""COMPUTED_VALUE"""),"")</f>
        <v/>
      </c>
      <c r="C540" s="6"/>
      <c r="D540" s="7"/>
    </row>
    <row r="541" spans="1:4" ht="15.75" customHeight="1">
      <c r="A541" s="1"/>
      <c r="B541" s="8" t="str">
        <f ca="1">IFERROR(__xludf.DUMMYFUNCTION("""COMPUTED_VALUE"""),"")</f>
        <v/>
      </c>
      <c r="C541" s="6"/>
      <c r="D541" s="7"/>
    </row>
    <row r="542" spans="1:4" ht="15.75" customHeight="1">
      <c r="A542" s="1"/>
      <c r="B542" s="8" t="str">
        <f ca="1">IFERROR(__xludf.DUMMYFUNCTION("""COMPUTED_VALUE"""),"")</f>
        <v/>
      </c>
      <c r="C542" s="6"/>
      <c r="D542" s="7"/>
    </row>
    <row r="543" spans="1:4" ht="15.75" customHeight="1">
      <c r="A543" s="1"/>
      <c r="B543" s="8" t="str">
        <f ca="1">IFERROR(__xludf.DUMMYFUNCTION("""COMPUTED_VALUE"""),"")</f>
        <v/>
      </c>
      <c r="C543" s="6"/>
      <c r="D543" s="7"/>
    </row>
    <row r="544" spans="1:4" ht="15.75" customHeight="1">
      <c r="A544" s="1"/>
      <c r="B544" s="8" t="str">
        <f ca="1">IFERROR(__xludf.DUMMYFUNCTION("""COMPUTED_VALUE"""),"")</f>
        <v/>
      </c>
      <c r="C544" s="6"/>
      <c r="D544" s="7"/>
    </row>
    <row r="545" spans="1:4" ht="15.75" customHeight="1">
      <c r="A545" s="1"/>
      <c r="B545" s="8" t="str">
        <f ca="1">IFERROR(__xludf.DUMMYFUNCTION("""COMPUTED_VALUE"""),"")</f>
        <v/>
      </c>
      <c r="C545" s="6"/>
      <c r="D545" s="7"/>
    </row>
    <row r="546" spans="1:4" ht="15.75" customHeight="1">
      <c r="A546" s="1"/>
      <c r="B546" s="8" t="str">
        <f ca="1">IFERROR(__xludf.DUMMYFUNCTION("""COMPUTED_VALUE"""),"")</f>
        <v/>
      </c>
      <c r="C546" s="6"/>
      <c r="D546" s="7"/>
    </row>
    <row r="547" spans="1:4" ht="15.75" customHeight="1">
      <c r="A547" s="1"/>
      <c r="B547" s="8" t="str">
        <f ca="1">IFERROR(__xludf.DUMMYFUNCTION("""COMPUTED_VALUE"""),"")</f>
        <v/>
      </c>
      <c r="C547" s="6"/>
      <c r="D547" s="7"/>
    </row>
    <row r="548" spans="1:4" ht="15.75" customHeight="1">
      <c r="A548" s="1"/>
      <c r="B548" s="8" t="str">
        <f ca="1">IFERROR(__xludf.DUMMYFUNCTION("""COMPUTED_VALUE"""),"")</f>
        <v/>
      </c>
      <c r="C548" s="6"/>
      <c r="D548" s="7"/>
    </row>
    <row r="549" spans="1:4" ht="15.75" customHeight="1">
      <c r="A549" s="1"/>
      <c r="B549" s="8" t="str">
        <f ca="1">IFERROR(__xludf.DUMMYFUNCTION("""COMPUTED_VALUE"""),"")</f>
        <v/>
      </c>
      <c r="C549" s="6"/>
      <c r="D549" s="7"/>
    </row>
    <row r="550" spans="1:4" ht="15.75" customHeight="1">
      <c r="A550" s="1"/>
      <c r="B550" s="8" t="str">
        <f ca="1">IFERROR(__xludf.DUMMYFUNCTION("""COMPUTED_VALUE"""),"")</f>
        <v/>
      </c>
      <c r="C550" s="6"/>
      <c r="D550" s="7"/>
    </row>
    <row r="551" spans="1:4" ht="15.75" customHeight="1">
      <c r="A551" s="1"/>
      <c r="B551" s="8" t="str">
        <f ca="1">IFERROR(__xludf.DUMMYFUNCTION("""COMPUTED_VALUE"""),"")</f>
        <v/>
      </c>
      <c r="C551" s="6"/>
      <c r="D551" s="7"/>
    </row>
    <row r="552" spans="1:4" ht="15.75" customHeight="1">
      <c r="A552" s="1"/>
      <c r="B552" s="8" t="str">
        <f ca="1">IFERROR(__xludf.DUMMYFUNCTION("""COMPUTED_VALUE"""),"")</f>
        <v/>
      </c>
      <c r="C552" s="6"/>
      <c r="D552" s="7"/>
    </row>
    <row r="553" spans="1:4" ht="15.75" customHeight="1">
      <c r="A553" s="1"/>
      <c r="B553" s="8" t="str">
        <f ca="1">IFERROR(__xludf.DUMMYFUNCTION("""COMPUTED_VALUE"""),"")</f>
        <v/>
      </c>
      <c r="C553" s="6"/>
      <c r="D553" s="7"/>
    </row>
    <row r="554" spans="1:4" ht="15.75" customHeight="1">
      <c r="A554" s="1"/>
      <c r="B554" s="8" t="str">
        <f ca="1">IFERROR(__xludf.DUMMYFUNCTION("""COMPUTED_VALUE"""),"")</f>
        <v/>
      </c>
      <c r="C554" s="6"/>
      <c r="D554" s="7"/>
    </row>
    <row r="555" spans="1:4" ht="15.75" customHeight="1">
      <c r="A555" s="1"/>
      <c r="B555" s="8" t="str">
        <f ca="1">IFERROR(__xludf.DUMMYFUNCTION("""COMPUTED_VALUE"""),"")</f>
        <v/>
      </c>
      <c r="C555" s="6"/>
      <c r="D555" s="7"/>
    </row>
    <row r="556" spans="1:4" ht="15.75" customHeight="1">
      <c r="A556" s="1"/>
      <c r="B556" s="8" t="str">
        <f ca="1">IFERROR(__xludf.DUMMYFUNCTION("""COMPUTED_VALUE"""),"")</f>
        <v/>
      </c>
      <c r="C556" s="6"/>
      <c r="D556" s="7"/>
    </row>
    <row r="557" spans="1:4" ht="15.75" customHeight="1">
      <c r="A557" s="1"/>
      <c r="B557" s="8" t="str">
        <f ca="1">IFERROR(__xludf.DUMMYFUNCTION("""COMPUTED_VALUE"""),"")</f>
        <v/>
      </c>
      <c r="C557" s="6"/>
      <c r="D557" s="7"/>
    </row>
    <row r="558" spans="1:4" ht="15.75" customHeight="1">
      <c r="A558" s="1"/>
      <c r="B558" s="8" t="str">
        <f ca="1">IFERROR(__xludf.DUMMYFUNCTION("""COMPUTED_VALUE"""),"")</f>
        <v/>
      </c>
      <c r="C558" s="6"/>
      <c r="D558" s="7"/>
    </row>
    <row r="559" spans="1:4" ht="15.75" customHeight="1">
      <c r="A559" s="1"/>
      <c r="B559" s="8" t="str">
        <f ca="1">IFERROR(__xludf.DUMMYFUNCTION("""COMPUTED_VALUE"""),"")</f>
        <v/>
      </c>
      <c r="C559" s="6"/>
      <c r="D559" s="7"/>
    </row>
    <row r="560" spans="1:4" ht="15.75" customHeight="1">
      <c r="A560" s="1"/>
      <c r="B560" s="8" t="str">
        <f ca="1">IFERROR(__xludf.DUMMYFUNCTION("""COMPUTED_VALUE"""),"")</f>
        <v/>
      </c>
      <c r="C560" s="6"/>
      <c r="D560" s="7"/>
    </row>
    <row r="561" spans="1:4" ht="15.75" customHeight="1">
      <c r="A561" s="1"/>
      <c r="B561" s="8" t="str">
        <f ca="1">IFERROR(__xludf.DUMMYFUNCTION("""COMPUTED_VALUE"""),"")</f>
        <v/>
      </c>
      <c r="C561" s="6"/>
      <c r="D561" s="7"/>
    </row>
    <row r="562" spans="1:4" ht="15.75" customHeight="1">
      <c r="A562" s="1"/>
      <c r="B562" s="8" t="str">
        <f ca="1">IFERROR(__xludf.DUMMYFUNCTION("""COMPUTED_VALUE"""),"")</f>
        <v/>
      </c>
      <c r="C562" s="6"/>
      <c r="D562" s="7"/>
    </row>
    <row r="563" spans="1:4" ht="15.75" customHeight="1">
      <c r="A563" s="1"/>
      <c r="B563" s="8" t="str">
        <f ca="1">IFERROR(__xludf.DUMMYFUNCTION("""COMPUTED_VALUE"""),"")</f>
        <v/>
      </c>
      <c r="C563" s="6"/>
      <c r="D563" s="7"/>
    </row>
    <row r="564" spans="1:4" ht="15.75" customHeight="1">
      <c r="A564" s="1"/>
      <c r="B564" s="8" t="str">
        <f ca="1">IFERROR(__xludf.DUMMYFUNCTION("""COMPUTED_VALUE"""),"")</f>
        <v/>
      </c>
      <c r="C564" s="6"/>
      <c r="D564" s="7"/>
    </row>
    <row r="565" spans="1:4" ht="15.75" customHeight="1">
      <c r="A565" s="1"/>
      <c r="B565" s="8" t="str">
        <f ca="1">IFERROR(__xludf.DUMMYFUNCTION("""COMPUTED_VALUE"""),"")</f>
        <v/>
      </c>
      <c r="C565" s="6"/>
      <c r="D565" s="7"/>
    </row>
    <row r="566" spans="1:4" ht="15.75" customHeight="1">
      <c r="A566" s="1"/>
      <c r="B566" s="8" t="str">
        <f ca="1">IFERROR(__xludf.DUMMYFUNCTION("""COMPUTED_VALUE"""),"")</f>
        <v/>
      </c>
      <c r="C566" s="6"/>
      <c r="D566" s="7"/>
    </row>
    <row r="567" spans="1:4" ht="15.75" customHeight="1">
      <c r="A567" s="1"/>
      <c r="B567" s="8" t="str">
        <f ca="1">IFERROR(__xludf.DUMMYFUNCTION("""COMPUTED_VALUE"""),"")</f>
        <v/>
      </c>
      <c r="C567" s="6"/>
      <c r="D567" s="7"/>
    </row>
    <row r="568" spans="1:4" ht="15.75" customHeight="1">
      <c r="A568" s="1"/>
      <c r="B568" s="8" t="str">
        <f ca="1">IFERROR(__xludf.DUMMYFUNCTION("""COMPUTED_VALUE"""),"")</f>
        <v/>
      </c>
      <c r="C568" s="6"/>
      <c r="D568" s="7"/>
    </row>
    <row r="569" spans="1:4" ht="15.75" customHeight="1">
      <c r="A569" s="1"/>
      <c r="B569" s="8" t="str">
        <f ca="1">IFERROR(__xludf.DUMMYFUNCTION("""COMPUTED_VALUE"""),"")</f>
        <v/>
      </c>
      <c r="C569" s="6"/>
      <c r="D569" s="7"/>
    </row>
    <row r="570" spans="1:4" ht="15.75" customHeight="1">
      <c r="A570" s="1"/>
      <c r="B570" s="8" t="str">
        <f ca="1">IFERROR(__xludf.DUMMYFUNCTION("""COMPUTED_VALUE"""),"")</f>
        <v/>
      </c>
      <c r="C570" s="6"/>
      <c r="D570" s="7"/>
    </row>
    <row r="571" spans="1:4" ht="15.75" customHeight="1">
      <c r="A571" s="1"/>
      <c r="B571" s="8" t="str">
        <f ca="1">IFERROR(__xludf.DUMMYFUNCTION("""COMPUTED_VALUE"""),"")</f>
        <v/>
      </c>
      <c r="C571" s="6"/>
      <c r="D571" s="7"/>
    </row>
    <row r="572" spans="1:4" ht="15.75" customHeight="1">
      <c r="A572" s="1"/>
      <c r="B572" s="8" t="str">
        <f ca="1">IFERROR(__xludf.DUMMYFUNCTION("""COMPUTED_VALUE"""),"")</f>
        <v/>
      </c>
      <c r="C572" s="6"/>
      <c r="D572" s="7"/>
    </row>
    <row r="573" spans="1:4" ht="15.75" customHeight="1">
      <c r="A573" s="1"/>
      <c r="B573" s="8" t="str">
        <f ca="1">IFERROR(__xludf.DUMMYFUNCTION("""COMPUTED_VALUE"""),"")</f>
        <v/>
      </c>
      <c r="C573" s="6"/>
      <c r="D573" s="7"/>
    </row>
    <row r="574" spans="1:4" ht="15.75" customHeight="1">
      <c r="A574" s="1"/>
      <c r="B574" s="8" t="str">
        <f ca="1">IFERROR(__xludf.DUMMYFUNCTION("""COMPUTED_VALUE"""),"")</f>
        <v/>
      </c>
      <c r="C574" s="6"/>
      <c r="D574" s="7"/>
    </row>
    <row r="575" spans="1:4" ht="15.75" customHeight="1">
      <c r="A575" s="1"/>
      <c r="B575" s="8" t="str">
        <f ca="1">IFERROR(__xludf.DUMMYFUNCTION("""COMPUTED_VALUE"""),"")</f>
        <v/>
      </c>
      <c r="C575" s="6"/>
      <c r="D575" s="7"/>
    </row>
    <row r="576" spans="1:4" ht="15.75" customHeight="1">
      <c r="A576" s="1"/>
      <c r="B576" s="8" t="str">
        <f ca="1">IFERROR(__xludf.DUMMYFUNCTION("""COMPUTED_VALUE"""),"")</f>
        <v/>
      </c>
      <c r="C576" s="6"/>
      <c r="D576" s="7"/>
    </row>
    <row r="577" spans="1:4" ht="15.75" customHeight="1">
      <c r="A577" s="1"/>
      <c r="B577" s="8" t="str">
        <f ca="1">IFERROR(__xludf.DUMMYFUNCTION("""COMPUTED_VALUE"""),"")</f>
        <v/>
      </c>
      <c r="C577" s="6"/>
      <c r="D577" s="7"/>
    </row>
    <row r="578" spans="1:4" ht="15.75" customHeight="1">
      <c r="A578" s="1"/>
      <c r="B578" s="8" t="str">
        <f ca="1">IFERROR(__xludf.DUMMYFUNCTION("""COMPUTED_VALUE"""),"")</f>
        <v/>
      </c>
      <c r="C578" s="6"/>
      <c r="D578" s="7"/>
    </row>
    <row r="579" spans="1:4" ht="15.75" customHeight="1">
      <c r="A579" s="1"/>
      <c r="B579" s="8" t="str">
        <f ca="1">IFERROR(__xludf.DUMMYFUNCTION("""COMPUTED_VALUE"""),"")</f>
        <v/>
      </c>
      <c r="C579" s="6"/>
      <c r="D579" s="7"/>
    </row>
    <row r="580" spans="1:4" ht="15.75" customHeight="1">
      <c r="A580" s="1"/>
      <c r="B580" s="8" t="str">
        <f ca="1">IFERROR(__xludf.DUMMYFUNCTION("""COMPUTED_VALUE"""),"")</f>
        <v/>
      </c>
      <c r="C580" s="6"/>
      <c r="D580" s="7"/>
    </row>
    <row r="581" spans="1:4" ht="15.75" customHeight="1">
      <c r="A581" s="1"/>
      <c r="B581" s="8" t="str">
        <f ca="1">IFERROR(__xludf.DUMMYFUNCTION("""COMPUTED_VALUE"""),"")</f>
        <v/>
      </c>
      <c r="C581" s="6"/>
      <c r="D581" s="7"/>
    </row>
    <row r="582" spans="1:4" ht="15.75" customHeight="1">
      <c r="A582" s="1"/>
      <c r="B582" s="8" t="str">
        <f ca="1">IFERROR(__xludf.DUMMYFUNCTION("""COMPUTED_VALUE"""),"")</f>
        <v/>
      </c>
      <c r="C582" s="6"/>
      <c r="D582" s="7"/>
    </row>
    <row r="583" spans="1:4" ht="15.75" customHeight="1">
      <c r="A583" s="1"/>
      <c r="B583" s="8" t="str">
        <f ca="1">IFERROR(__xludf.DUMMYFUNCTION("""COMPUTED_VALUE"""),"")</f>
        <v/>
      </c>
      <c r="C583" s="6"/>
      <c r="D583" s="7"/>
    </row>
    <row r="584" spans="1:4" ht="15.75" customHeight="1">
      <c r="A584" s="1"/>
      <c r="B584" s="8" t="str">
        <f ca="1">IFERROR(__xludf.DUMMYFUNCTION("""COMPUTED_VALUE"""),"")</f>
        <v/>
      </c>
      <c r="C584" s="6"/>
      <c r="D584" s="7"/>
    </row>
    <row r="585" spans="1:4" ht="15.75" customHeight="1">
      <c r="A585" s="1"/>
      <c r="B585" s="8" t="str">
        <f ca="1">IFERROR(__xludf.DUMMYFUNCTION("""COMPUTED_VALUE"""),"")</f>
        <v/>
      </c>
      <c r="C585" s="6"/>
      <c r="D585" s="7"/>
    </row>
    <row r="586" spans="1:4" ht="15.75" customHeight="1">
      <c r="A586" s="1"/>
      <c r="B586" s="8" t="str">
        <f ca="1">IFERROR(__xludf.DUMMYFUNCTION("""COMPUTED_VALUE"""),"")</f>
        <v/>
      </c>
      <c r="C586" s="6"/>
      <c r="D586" s="7"/>
    </row>
    <row r="587" spans="1:4" ht="15.75" customHeight="1">
      <c r="A587" s="1"/>
      <c r="B587" s="8" t="str">
        <f ca="1">IFERROR(__xludf.DUMMYFUNCTION("""COMPUTED_VALUE"""),"")</f>
        <v/>
      </c>
      <c r="C587" s="6"/>
      <c r="D587" s="7"/>
    </row>
    <row r="588" spans="1:4" ht="15.75" customHeight="1">
      <c r="A588" s="1"/>
      <c r="B588" s="8" t="str">
        <f ca="1">IFERROR(__xludf.DUMMYFUNCTION("""COMPUTED_VALUE"""),"")</f>
        <v/>
      </c>
      <c r="C588" s="6"/>
      <c r="D588" s="7"/>
    </row>
    <row r="589" spans="1:4" ht="15.75" customHeight="1">
      <c r="A589" s="1"/>
      <c r="B589" s="8" t="str">
        <f ca="1">IFERROR(__xludf.DUMMYFUNCTION("""COMPUTED_VALUE"""),"")</f>
        <v/>
      </c>
      <c r="C589" s="6"/>
      <c r="D589" s="7"/>
    </row>
    <row r="590" spans="1:4" ht="15.75" customHeight="1">
      <c r="A590" s="1"/>
      <c r="B590" s="8" t="str">
        <f ca="1">IFERROR(__xludf.DUMMYFUNCTION("""COMPUTED_VALUE"""),"")</f>
        <v/>
      </c>
      <c r="C590" s="6"/>
      <c r="D590" s="7"/>
    </row>
    <row r="591" spans="1:4" ht="15.75" customHeight="1">
      <c r="A591" s="1"/>
      <c r="B591" s="8" t="str">
        <f ca="1">IFERROR(__xludf.DUMMYFUNCTION("""COMPUTED_VALUE"""),"")</f>
        <v/>
      </c>
      <c r="C591" s="6"/>
      <c r="D591" s="7"/>
    </row>
    <row r="592" spans="1:4" ht="15.75" customHeight="1">
      <c r="A592" s="1"/>
      <c r="B592" s="8" t="str">
        <f ca="1">IFERROR(__xludf.DUMMYFUNCTION("""COMPUTED_VALUE"""),"")</f>
        <v/>
      </c>
      <c r="C592" s="6"/>
      <c r="D592" s="7"/>
    </row>
    <row r="593" spans="1:4" ht="15.75" customHeight="1">
      <c r="A593" s="1"/>
      <c r="B593" s="8" t="str">
        <f ca="1">IFERROR(__xludf.DUMMYFUNCTION("""COMPUTED_VALUE"""),"")</f>
        <v/>
      </c>
      <c r="C593" s="6"/>
      <c r="D593" s="7"/>
    </row>
    <row r="594" spans="1:4" ht="15.75" customHeight="1">
      <c r="A594" s="1"/>
      <c r="B594" s="8" t="str">
        <f ca="1">IFERROR(__xludf.DUMMYFUNCTION("""COMPUTED_VALUE"""),"")</f>
        <v/>
      </c>
      <c r="C594" s="6"/>
      <c r="D594" s="7"/>
    </row>
    <row r="595" spans="1:4" ht="15.75" customHeight="1">
      <c r="A595" s="1"/>
      <c r="B595" s="8" t="str">
        <f ca="1">IFERROR(__xludf.DUMMYFUNCTION("""COMPUTED_VALUE"""),"")</f>
        <v/>
      </c>
      <c r="C595" s="6"/>
      <c r="D595" s="7"/>
    </row>
    <row r="596" spans="1:4" ht="15.75" customHeight="1">
      <c r="A596" s="1"/>
      <c r="B596" s="8" t="str">
        <f ca="1">IFERROR(__xludf.DUMMYFUNCTION("""COMPUTED_VALUE"""),"")</f>
        <v/>
      </c>
      <c r="C596" s="6"/>
      <c r="D596" s="7"/>
    </row>
    <row r="597" spans="1:4" ht="15.75" customHeight="1">
      <c r="A597" s="1"/>
      <c r="B597" s="8" t="str">
        <f ca="1">IFERROR(__xludf.DUMMYFUNCTION("""COMPUTED_VALUE"""),"")</f>
        <v/>
      </c>
      <c r="C597" s="6"/>
      <c r="D597" s="7"/>
    </row>
    <row r="598" spans="1:4" ht="15.75" customHeight="1">
      <c r="A598" s="1"/>
      <c r="B598" s="8" t="str">
        <f ca="1">IFERROR(__xludf.DUMMYFUNCTION("""COMPUTED_VALUE"""),"")</f>
        <v/>
      </c>
      <c r="C598" s="6"/>
      <c r="D598" s="7"/>
    </row>
    <row r="599" spans="1:4" ht="15.75" customHeight="1">
      <c r="A599" s="1"/>
      <c r="B599" s="8" t="str">
        <f ca="1">IFERROR(__xludf.DUMMYFUNCTION("""COMPUTED_VALUE"""),"")</f>
        <v/>
      </c>
      <c r="C599" s="6"/>
      <c r="D599" s="7"/>
    </row>
    <row r="600" spans="1:4" ht="15.75" customHeight="1">
      <c r="A600" s="1"/>
      <c r="B600" s="8" t="str">
        <f ca="1">IFERROR(__xludf.DUMMYFUNCTION("""COMPUTED_VALUE"""),"")</f>
        <v/>
      </c>
      <c r="C600" s="6"/>
      <c r="D600" s="7"/>
    </row>
    <row r="601" spans="1:4" ht="15.75" customHeight="1">
      <c r="A601" s="1"/>
      <c r="B601" s="8" t="str">
        <f ca="1">IFERROR(__xludf.DUMMYFUNCTION("""COMPUTED_VALUE"""),"")</f>
        <v/>
      </c>
      <c r="C601" s="6"/>
      <c r="D601" s="7"/>
    </row>
    <row r="602" spans="1:4" ht="15.75" customHeight="1">
      <c r="A602" s="1"/>
      <c r="B602" s="8" t="str">
        <f ca="1">IFERROR(__xludf.DUMMYFUNCTION("""COMPUTED_VALUE"""),"")</f>
        <v/>
      </c>
      <c r="C602" s="6"/>
      <c r="D602" s="7"/>
    </row>
    <row r="603" spans="1:4" ht="15.75" customHeight="1">
      <c r="A603" s="1"/>
      <c r="B603" s="8" t="str">
        <f ca="1">IFERROR(__xludf.DUMMYFUNCTION("""COMPUTED_VALUE"""),"")</f>
        <v/>
      </c>
      <c r="C603" s="6"/>
      <c r="D603" s="7"/>
    </row>
    <row r="604" spans="1:4" ht="15.75" customHeight="1">
      <c r="A604" s="1"/>
      <c r="B604" s="8" t="str">
        <f ca="1">IFERROR(__xludf.DUMMYFUNCTION("""COMPUTED_VALUE"""),"")</f>
        <v/>
      </c>
      <c r="C604" s="6"/>
      <c r="D604" s="7"/>
    </row>
    <row r="605" spans="1:4" ht="15.75" customHeight="1">
      <c r="A605" s="1"/>
      <c r="B605" s="8" t="str">
        <f ca="1">IFERROR(__xludf.DUMMYFUNCTION("""COMPUTED_VALUE"""),"")</f>
        <v/>
      </c>
      <c r="C605" s="6"/>
      <c r="D605" s="7"/>
    </row>
    <row r="606" spans="1:4" ht="15.75" customHeight="1">
      <c r="A606" s="1"/>
      <c r="B606" s="8" t="str">
        <f ca="1">IFERROR(__xludf.DUMMYFUNCTION("""COMPUTED_VALUE"""),"")</f>
        <v/>
      </c>
      <c r="C606" s="6"/>
      <c r="D606" s="7"/>
    </row>
    <row r="607" spans="1:4" ht="15.75" customHeight="1">
      <c r="A607" s="1"/>
      <c r="B607" s="8" t="str">
        <f ca="1">IFERROR(__xludf.DUMMYFUNCTION("""COMPUTED_VALUE"""),"")</f>
        <v/>
      </c>
      <c r="C607" s="6"/>
      <c r="D607" s="7"/>
    </row>
    <row r="608" spans="1:4" ht="15.75" customHeight="1">
      <c r="A608" s="1"/>
      <c r="B608" s="8" t="str">
        <f ca="1">IFERROR(__xludf.DUMMYFUNCTION("""COMPUTED_VALUE"""),"")</f>
        <v/>
      </c>
      <c r="C608" s="6"/>
      <c r="D608" s="7"/>
    </row>
    <row r="609" spans="1:4" ht="15.75" customHeight="1">
      <c r="A609" s="1"/>
      <c r="B609" s="8" t="str">
        <f ca="1">IFERROR(__xludf.DUMMYFUNCTION("""COMPUTED_VALUE"""),"")</f>
        <v/>
      </c>
      <c r="C609" s="6"/>
      <c r="D609" s="7"/>
    </row>
    <row r="610" spans="1:4" ht="15.75" customHeight="1">
      <c r="A610" s="1"/>
      <c r="B610" s="8" t="str">
        <f ca="1">IFERROR(__xludf.DUMMYFUNCTION("""COMPUTED_VALUE"""),"")</f>
        <v/>
      </c>
      <c r="C610" s="6"/>
      <c r="D610" s="7"/>
    </row>
    <row r="611" spans="1:4" ht="15.75" customHeight="1">
      <c r="A611" s="1"/>
      <c r="B611" s="8" t="str">
        <f ca="1">IFERROR(__xludf.DUMMYFUNCTION("""COMPUTED_VALUE"""),"")</f>
        <v/>
      </c>
      <c r="C611" s="6"/>
      <c r="D611" s="7"/>
    </row>
    <row r="612" spans="1:4" ht="15.75" customHeight="1">
      <c r="A612" s="1"/>
      <c r="B612" s="8" t="str">
        <f ca="1">IFERROR(__xludf.DUMMYFUNCTION("""COMPUTED_VALUE"""),"")</f>
        <v/>
      </c>
      <c r="C612" s="6"/>
      <c r="D612" s="7"/>
    </row>
    <row r="613" spans="1:4" ht="15.75" customHeight="1">
      <c r="A613" s="1"/>
      <c r="B613" s="8" t="str">
        <f ca="1">IFERROR(__xludf.DUMMYFUNCTION("""COMPUTED_VALUE"""),"")</f>
        <v/>
      </c>
      <c r="C613" s="6"/>
      <c r="D613" s="7"/>
    </row>
    <row r="614" spans="1:4" ht="15.75" customHeight="1">
      <c r="A614" s="1"/>
      <c r="B614" s="8" t="str">
        <f ca="1">IFERROR(__xludf.DUMMYFUNCTION("""COMPUTED_VALUE"""),"")</f>
        <v/>
      </c>
      <c r="C614" s="6"/>
      <c r="D614" s="7"/>
    </row>
    <row r="615" spans="1:4" ht="15.75" customHeight="1">
      <c r="A615" s="1"/>
      <c r="B615" s="8" t="str">
        <f ca="1">IFERROR(__xludf.DUMMYFUNCTION("""COMPUTED_VALUE"""),"")</f>
        <v/>
      </c>
      <c r="C615" s="6"/>
      <c r="D615" s="7"/>
    </row>
    <row r="616" spans="1:4" ht="15.75" customHeight="1">
      <c r="A616" s="1"/>
      <c r="B616" s="8" t="str">
        <f ca="1">IFERROR(__xludf.DUMMYFUNCTION("""COMPUTED_VALUE"""),"")</f>
        <v/>
      </c>
      <c r="C616" s="6"/>
      <c r="D616" s="7"/>
    </row>
    <row r="617" spans="1:4" ht="15.75" customHeight="1">
      <c r="A617" s="1"/>
      <c r="B617" s="8" t="str">
        <f ca="1">IFERROR(__xludf.DUMMYFUNCTION("""COMPUTED_VALUE"""),"")</f>
        <v/>
      </c>
      <c r="C617" s="6"/>
      <c r="D617" s="7"/>
    </row>
    <row r="618" spans="1:4" ht="15.75" customHeight="1">
      <c r="A618" s="1"/>
      <c r="B618" s="8" t="str">
        <f ca="1">IFERROR(__xludf.DUMMYFUNCTION("""COMPUTED_VALUE"""),"")</f>
        <v/>
      </c>
      <c r="C618" s="6"/>
      <c r="D618" s="7"/>
    </row>
    <row r="619" spans="1:4" ht="15.75" customHeight="1">
      <c r="A619" s="1"/>
      <c r="B619" s="8" t="str">
        <f ca="1">IFERROR(__xludf.DUMMYFUNCTION("""COMPUTED_VALUE"""),"")</f>
        <v/>
      </c>
      <c r="C619" s="6"/>
      <c r="D619" s="7"/>
    </row>
    <row r="620" spans="1:4" ht="15.75" customHeight="1">
      <c r="A620" s="1"/>
      <c r="B620" s="8" t="str">
        <f ca="1">IFERROR(__xludf.DUMMYFUNCTION("""COMPUTED_VALUE"""),"")</f>
        <v/>
      </c>
      <c r="C620" s="6"/>
      <c r="D620" s="7"/>
    </row>
    <row r="621" spans="1:4" ht="15.75" customHeight="1">
      <c r="A621" s="1"/>
      <c r="B621" s="8" t="str">
        <f ca="1">IFERROR(__xludf.DUMMYFUNCTION("""COMPUTED_VALUE"""),"")</f>
        <v/>
      </c>
      <c r="C621" s="6"/>
      <c r="D621" s="7"/>
    </row>
    <row r="622" spans="1:4" ht="15.75" customHeight="1">
      <c r="A622" s="1"/>
      <c r="B622" s="8" t="str">
        <f ca="1">IFERROR(__xludf.DUMMYFUNCTION("""COMPUTED_VALUE"""),"")</f>
        <v/>
      </c>
      <c r="C622" s="6"/>
      <c r="D622" s="7"/>
    </row>
    <row r="623" spans="1:4" ht="15.75" customHeight="1">
      <c r="A623" s="1"/>
      <c r="B623" s="8" t="str">
        <f ca="1">IFERROR(__xludf.DUMMYFUNCTION("""COMPUTED_VALUE"""),"")</f>
        <v/>
      </c>
      <c r="C623" s="6"/>
      <c r="D623" s="7"/>
    </row>
    <row r="624" spans="1:4" ht="15.75" customHeight="1">
      <c r="A624" s="1"/>
      <c r="B624" s="8" t="str">
        <f ca="1">IFERROR(__xludf.DUMMYFUNCTION("""COMPUTED_VALUE"""),"")</f>
        <v/>
      </c>
      <c r="C624" s="6"/>
      <c r="D624" s="7"/>
    </row>
    <row r="625" spans="1:4" ht="15.75" customHeight="1">
      <c r="A625" s="1"/>
      <c r="B625" s="8" t="str">
        <f ca="1">IFERROR(__xludf.DUMMYFUNCTION("""COMPUTED_VALUE"""),"")</f>
        <v/>
      </c>
      <c r="C625" s="6"/>
      <c r="D625" s="7"/>
    </row>
    <row r="626" spans="1:4" ht="15.75" customHeight="1">
      <c r="A626" s="1"/>
      <c r="B626" s="8" t="str">
        <f ca="1">IFERROR(__xludf.DUMMYFUNCTION("""COMPUTED_VALUE"""),"")</f>
        <v/>
      </c>
      <c r="C626" s="6"/>
      <c r="D626" s="7"/>
    </row>
    <row r="627" spans="1:4" ht="15.75" customHeight="1">
      <c r="A627" s="1"/>
      <c r="B627" s="8" t="str">
        <f ca="1">IFERROR(__xludf.DUMMYFUNCTION("""COMPUTED_VALUE"""),"")</f>
        <v/>
      </c>
      <c r="C627" s="6"/>
      <c r="D627" s="7"/>
    </row>
    <row r="628" spans="1:4" ht="15.75" customHeight="1">
      <c r="A628" s="1"/>
      <c r="B628" s="8" t="str">
        <f ca="1">IFERROR(__xludf.DUMMYFUNCTION("""COMPUTED_VALUE"""),"")</f>
        <v/>
      </c>
      <c r="C628" s="6"/>
      <c r="D628" s="7"/>
    </row>
    <row r="629" spans="1:4" ht="15.75" customHeight="1">
      <c r="A629" s="1"/>
      <c r="B629" s="8" t="str">
        <f ca="1">IFERROR(__xludf.DUMMYFUNCTION("""COMPUTED_VALUE"""),"")</f>
        <v/>
      </c>
      <c r="C629" s="6"/>
      <c r="D629" s="7"/>
    </row>
    <row r="630" spans="1:4" ht="15.75" customHeight="1">
      <c r="A630" s="1"/>
      <c r="B630" s="8" t="str">
        <f ca="1">IFERROR(__xludf.DUMMYFUNCTION("""COMPUTED_VALUE"""),"")</f>
        <v/>
      </c>
      <c r="C630" s="6"/>
      <c r="D630" s="7"/>
    </row>
    <row r="631" spans="1:4" ht="15.75" customHeight="1">
      <c r="A631" s="1"/>
      <c r="B631" s="8" t="str">
        <f ca="1">IFERROR(__xludf.DUMMYFUNCTION("""COMPUTED_VALUE"""),"")</f>
        <v/>
      </c>
      <c r="C631" s="6"/>
      <c r="D631" s="7"/>
    </row>
    <row r="632" spans="1:4" ht="15.75" customHeight="1">
      <c r="A632" s="1"/>
      <c r="B632" s="8" t="str">
        <f ca="1">IFERROR(__xludf.DUMMYFUNCTION("""COMPUTED_VALUE"""),"")</f>
        <v/>
      </c>
      <c r="C632" s="6"/>
      <c r="D632" s="7"/>
    </row>
    <row r="633" spans="1:4" ht="15.75" customHeight="1">
      <c r="A633" s="1"/>
      <c r="B633" s="8" t="str">
        <f ca="1">IFERROR(__xludf.DUMMYFUNCTION("""COMPUTED_VALUE"""),"")</f>
        <v/>
      </c>
      <c r="C633" s="6"/>
      <c r="D633" s="7"/>
    </row>
    <row r="634" spans="1:4" ht="15.75" customHeight="1">
      <c r="A634" s="1"/>
      <c r="B634" s="8" t="str">
        <f ca="1">IFERROR(__xludf.DUMMYFUNCTION("""COMPUTED_VALUE"""),"")</f>
        <v/>
      </c>
      <c r="C634" s="6"/>
      <c r="D634" s="7"/>
    </row>
    <row r="635" spans="1:4" ht="15.75" customHeight="1">
      <c r="A635" s="1"/>
      <c r="B635" s="8" t="str">
        <f ca="1">IFERROR(__xludf.DUMMYFUNCTION("""COMPUTED_VALUE"""),"")</f>
        <v/>
      </c>
      <c r="C635" s="6"/>
      <c r="D635" s="7"/>
    </row>
    <row r="636" spans="1:4" ht="15.75" customHeight="1">
      <c r="A636" s="1"/>
      <c r="B636" s="8" t="str">
        <f ca="1">IFERROR(__xludf.DUMMYFUNCTION("""COMPUTED_VALUE"""),"")</f>
        <v/>
      </c>
      <c r="C636" s="6"/>
      <c r="D636" s="7"/>
    </row>
    <row r="637" spans="1:4" ht="15.75" customHeight="1">
      <c r="A637" s="1"/>
      <c r="B637" s="8" t="str">
        <f ca="1">IFERROR(__xludf.DUMMYFUNCTION("""COMPUTED_VALUE"""),"")</f>
        <v/>
      </c>
      <c r="C637" s="6"/>
      <c r="D637" s="7"/>
    </row>
    <row r="638" spans="1:4" ht="15.75" customHeight="1">
      <c r="A638" s="1"/>
      <c r="B638" s="8" t="str">
        <f ca="1">IFERROR(__xludf.DUMMYFUNCTION("""COMPUTED_VALUE"""),"")</f>
        <v/>
      </c>
      <c r="C638" s="6"/>
      <c r="D638" s="7"/>
    </row>
    <row r="639" spans="1:4" ht="15.75" customHeight="1">
      <c r="A639" s="1"/>
      <c r="B639" s="8" t="str">
        <f ca="1">IFERROR(__xludf.DUMMYFUNCTION("""COMPUTED_VALUE"""),"")</f>
        <v/>
      </c>
      <c r="C639" s="6"/>
      <c r="D639" s="7"/>
    </row>
    <row r="640" spans="1:4" ht="15.75" customHeight="1">
      <c r="A640" s="1"/>
      <c r="B640" s="8" t="str">
        <f ca="1">IFERROR(__xludf.DUMMYFUNCTION("""COMPUTED_VALUE"""),"")</f>
        <v/>
      </c>
      <c r="C640" s="6"/>
      <c r="D640" s="7"/>
    </row>
    <row r="641" spans="1:4" ht="15.75" customHeight="1">
      <c r="A641" s="1"/>
      <c r="B641" s="8" t="str">
        <f ca="1">IFERROR(__xludf.DUMMYFUNCTION("""COMPUTED_VALUE"""),"")</f>
        <v/>
      </c>
      <c r="C641" s="6"/>
      <c r="D641" s="7"/>
    </row>
    <row r="642" spans="1:4" ht="15.75" customHeight="1">
      <c r="A642" s="1"/>
      <c r="B642" s="8" t="str">
        <f ca="1">IFERROR(__xludf.DUMMYFUNCTION("""COMPUTED_VALUE"""),"")</f>
        <v/>
      </c>
      <c r="C642" s="6"/>
      <c r="D642" s="7"/>
    </row>
    <row r="643" spans="1:4" ht="15.75" customHeight="1">
      <c r="A643" s="1"/>
      <c r="B643" s="8" t="str">
        <f ca="1">IFERROR(__xludf.DUMMYFUNCTION("""COMPUTED_VALUE"""),"")</f>
        <v/>
      </c>
      <c r="C643" s="6"/>
      <c r="D643" s="7"/>
    </row>
    <row r="644" spans="1:4" ht="15.75" customHeight="1">
      <c r="A644" s="1"/>
      <c r="B644" s="8" t="str">
        <f ca="1">IFERROR(__xludf.DUMMYFUNCTION("""COMPUTED_VALUE"""),"")</f>
        <v/>
      </c>
      <c r="C644" s="6"/>
      <c r="D644" s="7"/>
    </row>
    <row r="645" spans="1:4" ht="15.75" customHeight="1">
      <c r="A645" s="1"/>
      <c r="B645" s="8" t="str">
        <f ca="1">IFERROR(__xludf.DUMMYFUNCTION("""COMPUTED_VALUE"""),"")</f>
        <v/>
      </c>
      <c r="C645" s="6"/>
      <c r="D645" s="7"/>
    </row>
    <row r="646" spans="1:4" ht="15.75" customHeight="1">
      <c r="A646" s="1"/>
      <c r="B646" s="8" t="str">
        <f ca="1">IFERROR(__xludf.DUMMYFUNCTION("""COMPUTED_VALUE"""),"")</f>
        <v/>
      </c>
      <c r="C646" s="6"/>
      <c r="D646" s="7"/>
    </row>
    <row r="647" spans="1:4" ht="15.75" customHeight="1">
      <c r="A647" s="1"/>
      <c r="B647" s="8" t="str">
        <f ca="1">IFERROR(__xludf.DUMMYFUNCTION("""COMPUTED_VALUE"""),"")</f>
        <v/>
      </c>
      <c r="C647" s="6"/>
      <c r="D647" s="7"/>
    </row>
    <row r="648" spans="1:4" ht="15.75" customHeight="1">
      <c r="A648" s="1"/>
      <c r="B648" s="8" t="str">
        <f ca="1">IFERROR(__xludf.DUMMYFUNCTION("""COMPUTED_VALUE"""),"")</f>
        <v/>
      </c>
      <c r="C648" s="6"/>
      <c r="D648" s="7"/>
    </row>
    <row r="649" spans="1:4" ht="15.75" customHeight="1">
      <c r="A649" s="1"/>
      <c r="B649" s="8" t="str">
        <f ca="1">IFERROR(__xludf.DUMMYFUNCTION("""COMPUTED_VALUE"""),"")</f>
        <v/>
      </c>
      <c r="C649" s="6"/>
      <c r="D649" s="7"/>
    </row>
    <row r="650" spans="1:4" ht="15.75" customHeight="1">
      <c r="A650" s="1"/>
      <c r="B650" s="8" t="str">
        <f ca="1">IFERROR(__xludf.DUMMYFUNCTION("""COMPUTED_VALUE"""),"")</f>
        <v/>
      </c>
      <c r="C650" s="6"/>
      <c r="D650" s="7"/>
    </row>
    <row r="651" spans="1:4" ht="15.75" customHeight="1">
      <c r="A651" s="1"/>
      <c r="B651" s="8" t="str">
        <f ca="1">IFERROR(__xludf.DUMMYFUNCTION("""COMPUTED_VALUE"""),"")</f>
        <v/>
      </c>
      <c r="C651" s="6"/>
      <c r="D651" s="7"/>
    </row>
    <row r="652" spans="1:4" ht="15.75" customHeight="1">
      <c r="A652" s="1"/>
      <c r="B652" s="8" t="str">
        <f ca="1">IFERROR(__xludf.DUMMYFUNCTION("""COMPUTED_VALUE"""),"")</f>
        <v/>
      </c>
      <c r="C652" s="6"/>
      <c r="D652" s="7"/>
    </row>
    <row r="653" spans="1:4" ht="15.75" customHeight="1">
      <c r="A653" s="1"/>
      <c r="B653" s="8" t="str">
        <f ca="1">IFERROR(__xludf.DUMMYFUNCTION("""COMPUTED_VALUE"""),"")</f>
        <v/>
      </c>
      <c r="C653" s="6"/>
      <c r="D653" s="7"/>
    </row>
    <row r="654" spans="1:4" ht="15.75" customHeight="1">
      <c r="A654" s="1"/>
      <c r="B654" s="8" t="str">
        <f ca="1">IFERROR(__xludf.DUMMYFUNCTION("""COMPUTED_VALUE"""),"")</f>
        <v/>
      </c>
      <c r="C654" s="6"/>
      <c r="D654" s="7"/>
    </row>
    <row r="655" spans="1:4" ht="15.75" customHeight="1">
      <c r="A655" s="1"/>
      <c r="B655" s="8" t="str">
        <f ca="1">IFERROR(__xludf.DUMMYFUNCTION("""COMPUTED_VALUE"""),"")</f>
        <v/>
      </c>
      <c r="C655" s="6"/>
      <c r="D655" s="7"/>
    </row>
    <row r="656" spans="1:4" ht="15.75" customHeight="1">
      <c r="A656" s="1"/>
      <c r="B656" s="8" t="str">
        <f ca="1">IFERROR(__xludf.DUMMYFUNCTION("""COMPUTED_VALUE"""),"")</f>
        <v/>
      </c>
      <c r="C656" s="6"/>
      <c r="D656" s="7"/>
    </row>
    <row r="657" spans="1:4" ht="15.75" customHeight="1">
      <c r="A657" s="1"/>
      <c r="B657" s="8" t="str">
        <f ca="1">IFERROR(__xludf.DUMMYFUNCTION("""COMPUTED_VALUE"""),"")</f>
        <v/>
      </c>
      <c r="C657" s="6"/>
      <c r="D657" s="7"/>
    </row>
    <row r="658" spans="1:4" ht="15.75" customHeight="1">
      <c r="A658" s="1"/>
      <c r="B658" s="8" t="str">
        <f ca="1">IFERROR(__xludf.DUMMYFUNCTION("""COMPUTED_VALUE"""),"")</f>
        <v/>
      </c>
      <c r="C658" s="6"/>
      <c r="D658" s="7"/>
    </row>
    <row r="659" spans="1:4" ht="15.75" customHeight="1">
      <c r="A659" s="1"/>
      <c r="B659" s="8" t="str">
        <f ca="1">IFERROR(__xludf.DUMMYFUNCTION("""COMPUTED_VALUE"""),"")</f>
        <v/>
      </c>
      <c r="C659" s="6"/>
      <c r="D659" s="7"/>
    </row>
    <row r="660" spans="1:4" ht="15.75" customHeight="1">
      <c r="A660" s="1"/>
      <c r="B660" s="8" t="str">
        <f ca="1">IFERROR(__xludf.DUMMYFUNCTION("""COMPUTED_VALUE"""),"")</f>
        <v/>
      </c>
      <c r="C660" s="6"/>
      <c r="D660" s="7"/>
    </row>
    <row r="661" spans="1:4" ht="15.75" customHeight="1">
      <c r="A661" s="1"/>
      <c r="B661" s="8" t="str">
        <f ca="1">IFERROR(__xludf.DUMMYFUNCTION("""COMPUTED_VALUE"""),"")</f>
        <v/>
      </c>
      <c r="C661" s="6"/>
      <c r="D661" s="7"/>
    </row>
    <row r="662" spans="1:4" ht="15.75" customHeight="1">
      <c r="A662" s="1"/>
      <c r="B662" s="8" t="str">
        <f ca="1">IFERROR(__xludf.DUMMYFUNCTION("""COMPUTED_VALUE"""),"")</f>
        <v/>
      </c>
      <c r="C662" s="6"/>
      <c r="D662" s="7"/>
    </row>
    <row r="663" spans="1:4" ht="15.75" customHeight="1">
      <c r="A663" s="1"/>
      <c r="B663" s="8" t="str">
        <f ca="1">IFERROR(__xludf.DUMMYFUNCTION("""COMPUTED_VALUE"""),"")</f>
        <v/>
      </c>
      <c r="C663" s="6"/>
      <c r="D663" s="7"/>
    </row>
    <row r="664" spans="1:4" ht="15.75" customHeight="1">
      <c r="A664" s="1"/>
      <c r="B664" s="8" t="str">
        <f ca="1">IFERROR(__xludf.DUMMYFUNCTION("""COMPUTED_VALUE"""),"")</f>
        <v/>
      </c>
      <c r="C664" s="6"/>
      <c r="D664" s="7"/>
    </row>
    <row r="665" spans="1:4" ht="15.75" customHeight="1">
      <c r="A665" s="1"/>
      <c r="B665" s="8" t="str">
        <f ca="1">IFERROR(__xludf.DUMMYFUNCTION("""COMPUTED_VALUE"""),"")</f>
        <v/>
      </c>
      <c r="C665" s="6"/>
      <c r="D665" s="7"/>
    </row>
    <row r="666" spans="1:4" ht="15.75" customHeight="1">
      <c r="A666" s="1"/>
      <c r="B666" s="8" t="str">
        <f ca="1">IFERROR(__xludf.DUMMYFUNCTION("""COMPUTED_VALUE"""),"")</f>
        <v/>
      </c>
      <c r="C666" s="6"/>
      <c r="D666" s="7"/>
    </row>
    <row r="667" spans="1:4" ht="15.75" customHeight="1">
      <c r="A667" s="1"/>
      <c r="B667" s="8" t="str">
        <f ca="1">IFERROR(__xludf.DUMMYFUNCTION("""COMPUTED_VALUE"""),"")</f>
        <v/>
      </c>
      <c r="C667" s="6"/>
      <c r="D667" s="7"/>
    </row>
    <row r="668" spans="1:4" ht="15.75" customHeight="1">
      <c r="A668" s="1"/>
      <c r="B668" s="8" t="str">
        <f ca="1">IFERROR(__xludf.DUMMYFUNCTION("""COMPUTED_VALUE"""),"")</f>
        <v/>
      </c>
      <c r="C668" s="6"/>
      <c r="D668" s="7"/>
    </row>
    <row r="669" spans="1:4" ht="15.75" customHeight="1">
      <c r="A669" s="1"/>
      <c r="B669" s="8" t="str">
        <f ca="1">IFERROR(__xludf.DUMMYFUNCTION("""COMPUTED_VALUE"""),"")</f>
        <v/>
      </c>
      <c r="C669" s="6"/>
      <c r="D669" s="7"/>
    </row>
    <row r="670" spans="1:4" ht="15.75" customHeight="1">
      <c r="A670" s="1"/>
      <c r="B670" s="8" t="str">
        <f ca="1">IFERROR(__xludf.DUMMYFUNCTION("""COMPUTED_VALUE"""),"")</f>
        <v/>
      </c>
      <c r="C670" s="6"/>
      <c r="D670" s="7"/>
    </row>
    <row r="671" spans="1:4" ht="15.75" customHeight="1">
      <c r="A671" s="1"/>
      <c r="B671" s="8" t="str">
        <f ca="1">IFERROR(__xludf.DUMMYFUNCTION("""COMPUTED_VALUE"""),"")</f>
        <v/>
      </c>
      <c r="C671" s="6"/>
      <c r="D671" s="7"/>
    </row>
    <row r="672" spans="1:4" ht="15.75" customHeight="1">
      <c r="A672" s="1"/>
      <c r="B672" s="8" t="str">
        <f ca="1">IFERROR(__xludf.DUMMYFUNCTION("""COMPUTED_VALUE"""),"")</f>
        <v/>
      </c>
      <c r="C672" s="6"/>
      <c r="D672" s="7"/>
    </row>
    <row r="673" spans="1:4" ht="15.75" customHeight="1">
      <c r="A673" s="1"/>
      <c r="B673" s="8" t="str">
        <f ca="1">IFERROR(__xludf.DUMMYFUNCTION("""COMPUTED_VALUE"""),"")</f>
        <v/>
      </c>
      <c r="C673" s="6"/>
      <c r="D673" s="7"/>
    </row>
    <row r="674" spans="1:4" ht="15.75" customHeight="1">
      <c r="A674" s="1"/>
      <c r="B674" s="8" t="str">
        <f ca="1">IFERROR(__xludf.DUMMYFUNCTION("""COMPUTED_VALUE"""),"")</f>
        <v/>
      </c>
      <c r="C674" s="6"/>
      <c r="D674" s="7"/>
    </row>
    <row r="675" spans="1:4" ht="15.75" customHeight="1">
      <c r="A675" s="1"/>
      <c r="B675" s="8" t="str">
        <f ca="1">IFERROR(__xludf.DUMMYFUNCTION("""COMPUTED_VALUE"""),"")</f>
        <v/>
      </c>
      <c r="C675" s="6"/>
      <c r="D675" s="7"/>
    </row>
    <row r="676" spans="1:4" ht="15.75" customHeight="1">
      <c r="A676" s="1"/>
      <c r="B676" s="8" t="str">
        <f ca="1">IFERROR(__xludf.DUMMYFUNCTION("""COMPUTED_VALUE"""),"")</f>
        <v/>
      </c>
      <c r="C676" s="6"/>
      <c r="D676" s="7"/>
    </row>
    <row r="677" spans="1:4" ht="15.75" customHeight="1">
      <c r="A677" s="1"/>
      <c r="B677" s="8" t="str">
        <f ca="1">IFERROR(__xludf.DUMMYFUNCTION("""COMPUTED_VALUE"""),"")</f>
        <v/>
      </c>
      <c r="C677" s="6"/>
      <c r="D677" s="7"/>
    </row>
    <row r="678" spans="1:4" ht="15.75" customHeight="1">
      <c r="A678" s="1"/>
      <c r="B678" s="8" t="str">
        <f ca="1">IFERROR(__xludf.DUMMYFUNCTION("""COMPUTED_VALUE"""),"")</f>
        <v/>
      </c>
      <c r="C678" s="6"/>
      <c r="D678" s="7"/>
    </row>
    <row r="679" spans="1:4" ht="15.75" customHeight="1">
      <c r="A679" s="1"/>
      <c r="B679" s="8" t="str">
        <f ca="1">IFERROR(__xludf.DUMMYFUNCTION("""COMPUTED_VALUE"""),"")</f>
        <v/>
      </c>
      <c r="C679" s="6"/>
      <c r="D679" s="7"/>
    </row>
    <row r="680" spans="1:4" ht="15.75" customHeight="1">
      <c r="A680" s="1"/>
      <c r="B680" s="8" t="str">
        <f ca="1">IFERROR(__xludf.DUMMYFUNCTION("""COMPUTED_VALUE"""),"")</f>
        <v/>
      </c>
      <c r="C680" s="6"/>
      <c r="D680" s="7"/>
    </row>
    <row r="681" spans="1:4" ht="15.75" customHeight="1">
      <c r="A681" s="1"/>
      <c r="B681" s="8" t="str">
        <f ca="1">IFERROR(__xludf.DUMMYFUNCTION("""COMPUTED_VALUE"""),"")</f>
        <v/>
      </c>
      <c r="C681" s="6"/>
      <c r="D681" s="7"/>
    </row>
    <row r="682" spans="1:4" ht="15.75" customHeight="1">
      <c r="A682" s="1"/>
      <c r="B682" s="8" t="str">
        <f ca="1">IFERROR(__xludf.DUMMYFUNCTION("""COMPUTED_VALUE"""),"")</f>
        <v/>
      </c>
      <c r="C682" s="6"/>
      <c r="D682" s="7"/>
    </row>
    <row r="683" spans="1:4" ht="15.75" customHeight="1">
      <c r="A683" s="1"/>
      <c r="B683" s="8" t="str">
        <f ca="1">IFERROR(__xludf.DUMMYFUNCTION("""COMPUTED_VALUE"""),"")</f>
        <v/>
      </c>
      <c r="C683" s="6"/>
      <c r="D683" s="7"/>
    </row>
    <row r="684" spans="1:4" ht="15.75" customHeight="1">
      <c r="A684" s="1"/>
      <c r="B684" s="8" t="str">
        <f ca="1">IFERROR(__xludf.DUMMYFUNCTION("""COMPUTED_VALUE"""),"")</f>
        <v/>
      </c>
      <c r="C684" s="6"/>
      <c r="D684" s="7"/>
    </row>
    <row r="685" spans="1:4" ht="15.75" customHeight="1">
      <c r="A685" s="1"/>
      <c r="B685" s="8" t="str">
        <f ca="1">IFERROR(__xludf.DUMMYFUNCTION("""COMPUTED_VALUE"""),"")</f>
        <v/>
      </c>
      <c r="C685" s="6"/>
      <c r="D685" s="7"/>
    </row>
    <row r="686" spans="1:4" ht="15.75" customHeight="1">
      <c r="A686" s="1"/>
      <c r="B686" s="8" t="str">
        <f ca="1">IFERROR(__xludf.DUMMYFUNCTION("""COMPUTED_VALUE"""),"")</f>
        <v/>
      </c>
      <c r="C686" s="6"/>
      <c r="D686" s="7"/>
    </row>
    <row r="687" spans="1:4" ht="15.75" customHeight="1">
      <c r="A687" s="1"/>
      <c r="B687" s="8" t="str">
        <f ca="1">IFERROR(__xludf.DUMMYFUNCTION("""COMPUTED_VALUE"""),"")</f>
        <v/>
      </c>
      <c r="C687" s="6"/>
      <c r="D687" s="7"/>
    </row>
    <row r="688" spans="1:4" ht="15.75" customHeight="1">
      <c r="A688" s="1"/>
      <c r="B688" s="8" t="str">
        <f ca="1">IFERROR(__xludf.DUMMYFUNCTION("""COMPUTED_VALUE"""),"")</f>
        <v/>
      </c>
      <c r="C688" s="6"/>
      <c r="D688" s="7"/>
    </row>
    <row r="689" spans="1:4" ht="15.75" customHeight="1">
      <c r="A689" s="1"/>
      <c r="B689" s="8" t="str">
        <f ca="1">IFERROR(__xludf.DUMMYFUNCTION("""COMPUTED_VALUE"""),"")</f>
        <v/>
      </c>
      <c r="C689" s="6"/>
      <c r="D689" s="7"/>
    </row>
    <row r="690" spans="1:4" ht="15.75" customHeight="1">
      <c r="A690" s="1"/>
      <c r="B690" s="8" t="str">
        <f ca="1">IFERROR(__xludf.DUMMYFUNCTION("""COMPUTED_VALUE"""),"")</f>
        <v/>
      </c>
      <c r="C690" s="6"/>
      <c r="D690" s="7"/>
    </row>
    <row r="691" spans="1:4" ht="15.75" customHeight="1">
      <c r="A691" s="1"/>
      <c r="B691" s="8" t="str">
        <f ca="1">IFERROR(__xludf.DUMMYFUNCTION("""COMPUTED_VALUE"""),"")</f>
        <v/>
      </c>
      <c r="C691" s="6"/>
      <c r="D691" s="7"/>
    </row>
    <row r="692" spans="1:4" ht="15.75" customHeight="1">
      <c r="A692" s="1"/>
      <c r="B692" s="8" t="str">
        <f ca="1">IFERROR(__xludf.DUMMYFUNCTION("""COMPUTED_VALUE"""),"")</f>
        <v/>
      </c>
      <c r="C692" s="6"/>
      <c r="D692" s="7"/>
    </row>
    <row r="693" spans="1:4" ht="15.75" customHeight="1">
      <c r="A693" s="1"/>
      <c r="B693" s="8" t="str">
        <f ca="1">IFERROR(__xludf.DUMMYFUNCTION("""COMPUTED_VALUE"""),"")</f>
        <v/>
      </c>
      <c r="C693" s="6"/>
      <c r="D693" s="7"/>
    </row>
    <row r="694" spans="1:4" ht="15.75" customHeight="1">
      <c r="A694" s="1"/>
      <c r="B694" s="8" t="str">
        <f ca="1">IFERROR(__xludf.DUMMYFUNCTION("""COMPUTED_VALUE"""),"")</f>
        <v/>
      </c>
      <c r="C694" s="6"/>
      <c r="D694" s="7"/>
    </row>
    <row r="695" spans="1:4" ht="15.75" customHeight="1">
      <c r="A695" s="1"/>
      <c r="B695" s="8" t="str">
        <f ca="1">IFERROR(__xludf.DUMMYFUNCTION("""COMPUTED_VALUE"""),"")</f>
        <v/>
      </c>
      <c r="C695" s="6"/>
      <c r="D695" s="7"/>
    </row>
    <row r="696" spans="1:4" ht="15.75" customHeight="1">
      <c r="A696" s="1"/>
      <c r="B696" s="8" t="str">
        <f ca="1">IFERROR(__xludf.DUMMYFUNCTION("""COMPUTED_VALUE"""),"")</f>
        <v/>
      </c>
      <c r="C696" s="6"/>
      <c r="D696" s="7"/>
    </row>
    <row r="697" spans="1:4" ht="15.75" customHeight="1">
      <c r="A697" s="1"/>
      <c r="B697" s="8" t="str">
        <f ca="1">IFERROR(__xludf.DUMMYFUNCTION("""COMPUTED_VALUE"""),"")</f>
        <v/>
      </c>
      <c r="C697" s="6"/>
      <c r="D697" s="7"/>
    </row>
    <row r="698" spans="1:4" ht="15.75" customHeight="1">
      <c r="A698" s="1"/>
      <c r="B698" s="8" t="str">
        <f ca="1">IFERROR(__xludf.DUMMYFUNCTION("""COMPUTED_VALUE"""),"")</f>
        <v/>
      </c>
      <c r="C698" s="6"/>
      <c r="D698" s="7"/>
    </row>
    <row r="699" spans="1:4" ht="15.75" customHeight="1">
      <c r="A699" s="1"/>
      <c r="B699" s="8" t="str">
        <f ca="1">IFERROR(__xludf.DUMMYFUNCTION("""COMPUTED_VALUE"""),"")</f>
        <v/>
      </c>
      <c r="C699" s="6"/>
      <c r="D699" s="7"/>
    </row>
    <row r="700" spans="1:4" ht="15.75" customHeight="1">
      <c r="A700" s="1"/>
      <c r="B700" s="8" t="str">
        <f ca="1">IFERROR(__xludf.DUMMYFUNCTION("""COMPUTED_VALUE"""),"")</f>
        <v/>
      </c>
      <c r="C700" s="6"/>
      <c r="D700" s="7"/>
    </row>
    <row r="701" spans="1:4" ht="15.75" customHeight="1">
      <c r="A701" s="1"/>
      <c r="B701" s="8" t="str">
        <f ca="1">IFERROR(__xludf.DUMMYFUNCTION("""COMPUTED_VALUE"""),"")</f>
        <v/>
      </c>
      <c r="C701" s="6"/>
      <c r="D701" s="7"/>
    </row>
    <row r="702" spans="1:4" ht="15.75" customHeight="1">
      <c r="A702" s="1"/>
      <c r="B702" s="8" t="str">
        <f ca="1">IFERROR(__xludf.DUMMYFUNCTION("""COMPUTED_VALUE"""),"")</f>
        <v/>
      </c>
      <c r="C702" s="6"/>
      <c r="D702" s="7"/>
    </row>
    <row r="703" spans="1:4" ht="15.75" customHeight="1">
      <c r="A703" s="1"/>
      <c r="B703" s="8" t="str">
        <f ca="1">IFERROR(__xludf.DUMMYFUNCTION("""COMPUTED_VALUE"""),"")</f>
        <v/>
      </c>
      <c r="C703" s="6"/>
      <c r="D703" s="7"/>
    </row>
    <row r="704" spans="1:4" ht="15.75" customHeight="1">
      <c r="A704" s="1"/>
      <c r="B704" s="8" t="str">
        <f ca="1">IFERROR(__xludf.DUMMYFUNCTION("""COMPUTED_VALUE"""),"")</f>
        <v/>
      </c>
      <c r="C704" s="6"/>
      <c r="D704" s="7"/>
    </row>
    <row r="705" spans="1:4" ht="15.75" customHeight="1">
      <c r="A705" s="1"/>
      <c r="B705" s="8" t="str">
        <f ca="1">IFERROR(__xludf.DUMMYFUNCTION("""COMPUTED_VALUE"""),"")</f>
        <v/>
      </c>
      <c r="C705" s="6"/>
      <c r="D705" s="7"/>
    </row>
    <row r="706" spans="1:4" ht="15.75" customHeight="1">
      <c r="A706" s="1"/>
      <c r="B706" s="8" t="str">
        <f ca="1">IFERROR(__xludf.DUMMYFUNCTION("""COMPUTED_VALUE"""),"")</f>
        <v/>
      </c>
      <c r="C706" s="6"/>
      <c r="D706" s="7"/>
    </row>
    <row r="707" spans="1:4" ht="15.75" customHeight="1">
      <c r="A707" s="1"/>
      <c r="B707" s="8" t="str">
        <f ca="1">IFERROR(__xludf.DUMMYFUNCTION("""COMPUTED_VALUE"""),"")</f>
        <v/>
      </c>
      <c r="C707" s="6"/>
      <c r="D707" s="7"/>
    </row>
    <row r="708" spans="1:4" ht="15.75" customHeight="1">
      <c r="A708" s="1"/>
      <c r="B708" s="8" t="str">
        <f ca="1">IFERROR(__xludf.DUMMYFUNCTION("""COMPUTED_VALUE"""),"")</f>
        <v/>
      </c>
      <c r="C708" s="6"/>
      <c r="D708" s="7"/>
    </row>
    <row r="709" spans="1:4" ht="15.75" customHeight="1">
      <c r="A709" s="1"/>
      <c r="B709" s="8" t="str">
        <f ca="1">IFERROR(__xludf.DUMMYFUNCTION("""COMPUTED_VALUE"""),"")</f>
        <v/>
      </c>
      <c r="C709" s="6"/>
      <c r="D709" s="7"/>
    </row>
    <row r="710" spans="1:4" ht="15.75" customHeight="1">
      <c r="A710" s="1"/>
      <c r="B710" s="8" t="str">
        <f ca="1">IFERROR(__xludf.DUMMYFUNCTION("""COMPUTED_VALUE"""),"")</f>
        <v/>
      </c>
      <c r="C710" s="6"/>
      <c r="D710" s="7"/>
    </row>
    <row r="711" spans="1:4" ht="15.75" customHeight="1">
      <c r="A711" s="1"/>
      <c r="B711" s="8" t="str">
        <f ca="1">IFERROR(__xludf.DUMMYFUNCTION("""COMPUTED_VALUE"""),"")</f>
        <v/>
      </c>
      <c r="C711" s="6"/>
      <c r="D711" s="7"/>
    </row>
    <row r="712" spans="1:4" ht="15.75" customHeight="1">
      <c r="A712" s="1"/>
      <c r="B712" s="8" t="str">
        <f ca="1">IFERROR(__xludf.DUMMYFUNCTION("""COMPUTED_VALUE"""),"")</f>
        <v/>
      </c>
      <c r="C712" s="6"/>
      <c r="D712" s="7"/>
    </row>
    <row r="713" spans="1:4" ht="15.75" customHeight="1">
      <c r="A713" s="1"/>
      <c r="B713" s="8" t="str">
        <f ca="1">IFERROR(__xludf.DUMMYFUNCTION("""COMPUTED_VALUE"""),"")</f>
        <v/>
      </c>
      <c r="C713" s="6"/>
      <c r="D713" s="7"/>
    </row>
    <row r="714" spans="1:4" ht="15.75" customHeight="1">
      <c r="A714" s="1"/>
      <c r="B714" s="8" t="str">
        <f ca="1">IFERROR(__xludf.DUMMYFUNCTION("""COMPUTED_VALUE"""),"")</f>
        <v/>
      </c>
      <c r="C714" s="6"/>
      <c r="D714" s="7"/>
    </row>
    <row r="715" spans="1:4" ht="15.75" customHeight="1">
      <c r="A715" s="1"/>
      <c r="B715" s="8" t="str">
        <f ca="1">IFERROR(__xludf.DUMMYFUNCTION("""COMPUTED_VALUE"""),"")</f>
        <v/>
      </c>
      <c r="C715" s="6"/>
      <c r="D715" s="7"/>
    </row>
    <row r="716" spans="1:4" ht="15.75" customHeight="1">
      <c r="A716" s="1"/>
      <c r="B716" s="8" t="str">
        <f ca="1">IFERROR(__xludf.DUMMYFUNCTION("""COMPUTED_VALUE"""),"")</f>
        <v/>
      </c>
      <c r="C716" s="6"/>
      <c r="D716" s="7"/>
    </row>
    <row r="717" spans="1:4" ht="15.75" customHeight="1">
      <c r="A717" s="1"/>
      <c r="B717" s="8" t="str">
        <f ca="1">IFERROR(__xludf.DUMMYFUNCTION("""COMPUTED_VALUE"""),"")</f>
        <v/>
      </c>
      <c r="C717" s="6"/>
      <c r="D717" s="7"/>
    </row>
    <row r="718" spans="1:4" ht="15.75" customHeight="1">
      <c r="A718" s="1"/>
      <c r="B718" s="8" t="str">
        <f ca="1">IFERROR(__xludf.DUMMYFUNCTION("""COMPUTED_VALUE"""),"")</f>
        <v/>
      </c>
      <c r="C718" s="6"/>
      <c r="D718" s="7"/>
    </row>
    <row r="719" spans="1:4" ht="15.75" customHeight="1">
      <c r="A719" s="1"/>
      <c r="B719" s="8" t="str">
        <f ca="1">IFERROR(__xludf.DUMMYFUNCTION("""COMPUTED_VALUE"""),"")</f>
        <v/>
      </c>
      <c r="C719" s="6"/>
      <c r="D719" s="7"/>
    </row>
    <row r="720" spans="1:4" ht="15.75" customHeight="1">
      <c r="A720" s="1"/>
      <c r="B720" s="8" t="str">
        <f ca="1">IFERROR(__xludf.DUMMYFUNCTION("""COMPUTED_VALUE"""),"")</f>
        <v/>
      </c>
      <c r="C720" s="6"/>
      <c r="D720" s="7"/>
    </row>
    <row r="721" spans="1:4" ht="15.75" customHeight="1">
      <c r="A721" s="1"/>
      <c r="B721" s="8" t="str">
        <f ca="1">IFERROR(__xludf.DUMMYFUNCTION("""COMPUTED_VALUE"""),"")</f>
        <v/>
      </c>
      <c r="C721" s="6"/>
      <c r="D721" s="7"/>
    </row>
    <row r="722" spans="1:4" ht="15.75" customHeight="1">
      <c r="A722" s="1"/>
      <c r="B722" s="8" t="str">
        <f ca="1">IFERROR(__xludf.DUMMYFUNCTION("""COMPUTED_VALUE"""),"")</f>
        <v/>
      </c>
      <c r="C722" s="6"/>
      <c r="D722" s="7"/>
    </row>
    <row r="723" spans="1:4" ht="15.75" customHeight="1">
      <c r="A723" s="1"/>
      <c r="B723" s="8" t="str">
        <f ca="1">IFERROR(__xludf.DUMMYFUNCTION("""COMPUTED_VALUE"""),"")</f>
        <v/>
      </c>
      <c r="C723" s="6"/>
      <c r="D723" s="7"/>
    </row>
    <row r="724" spans="1:4" ht="15.75" customHeight="1">
      <c r="A724" s="1"/>
      <c r="B724" s="8" t="str">
        <f ca="1">IFERROR(__xludf.DUMMYFUNCTION("""COMPUTED_VALUE"""),"")</f>
        <v/>
      </c>
      <c r="C724" s="6"/>
      <c r="D724" s="7"/>
    </row>
    <row r="725" spans="1:4" ht="15.75" customHeight="1">
      <c r="A725" s="1"/>
      <c r="B725" s="8" t="str">
        <f ca="1">IFERROR(__xludf.DUMMYFUNCTION("""COMPUTED_VALUE"""),"")</f>
        <v/>
      </c>
      <c r="C725" s="6"/>
      <c r="D725" s="7"/>
    </row>
    <row r="726" spans="1:4" ht="15.75" customHeight="1">
      <c r="A726" s="1"/>
      <c r="B726" s="8" t="str">
        <f ca="1">IFERROR(__xludf.DUMMYFUNCTION("""COMPUTED_VALUE"""),"")</f>
        <v/>
      </c>
      <c r="C726" s="6"/>
      <c r="D726" s="7"/>
    </row>
    <row r="727" spans="1:4" ht="15.75" customHeight="1">
      <c r="A727" s="1"/>
      <c r="B727" s="8" t="str">
        <f ca="1">IFERROR(__xludf.DUMMYFUNCTION("""COMPUTED_VALUE"""),"")</f>
        <v/>
      </c>
      <c r="C727" s="6"/>
      <c r="D727" s="7"/>
    </row>
    <row r="728" spans="1:4" ht="15.75" customHeight="1">
      <c r="A728" s="1"/>
      <c r="B728" s="8" t="str">
        <f ca="1">IFERROR(__xludf.DUMMYFUNCTION("""COMPUTED_VALUE"""),"")</f>
        <v/>
      </c>
      <c r="C728" s="6"/>
      <c r="D728" s="7"/>
    </row>
    <row r="729" spans="1:4" ht="15.75" customHeight="1">
      <c r="A729" s="1"/>
      <c r="B729" s="8" t="str">
        <f ca="1">IFERROR(__xludf.DUMMYFUNCTION("""COMPUTED_VALUE"""),"")</f>
        <v/>
      </c>
      <c r="C729" s="6"/>
      <c r="D729" s="7"/>
    </row>
    <row r="730" spans="1:4" ht="15.75" customHeight="1">
      <c r="A730" s="1"/>
      <c r="B730" s="8" t="str">
        <f ca="1">IFERROR(__xludf.DUMMYFUNCTION("""COMPUTED_VALUE"""),"")</f>
        <v/>
      </c>
      <c r="C730" s="6"/>
      <c r="D730" s="7"/>
    </row>
    <row r="731" spans="1:4" ht="15.75" customHeight="1">
      <c r="A731" s="1"/>
      <c r="B731" s="8" t="str">
        <f ca="1">IFERROR(__xludf.DUMMYFUNCTION("""COMPUTED_VALUE"""),"")</f>
        <v/>
      </c>
      <c r="C731" s="6"/>
      <c r="D731" s="7"/>
    </row>
    <row r="732" spans="1:4" ht="15.75" customHeight="1">
      <c r="A732" s="1"/>
      <c r="B732" s="8" t="str">
        <f ca="1">IFERROR(__xludf.DUMMYFUNCTION("""COMPUTED_VALUE"""),"")</f>
        <v/>
      </c>
      <c r="C732" s="6"/>
      <c r="D732" s="7"/>
    </row>
    <row r="733" spans="1:4" ht="15.75" customHeight="1">
      <c r="A733" s="1"/>
      <c r="B733" s="8" t="str">
        <f ca="1">IFERROR(__xludf.DUMMYFUNCTION("""COMPUTED_VALUE"""),"")</f>
        <v/>
      </c>
      <c r="C733" s="6"/>
      <c r="D733" s="7"/>
    </row>
    <row r="734" spans="1:4" ht="15.75" customHeight="1">
      <c r="A734" s="1"/>
      <c r="B734" s="8" t="str">
        <f ca="1">IFERROR(__xludf.DUMMYFUNCTION("""COMPUTED_VALUE"""),"")</f>
        <v/>
      </c>
      <c r="C734" s="6"/>
      <c r="D734" s="7"/>
    </row>
    <row r="735" spans="1:4" ht="15.75" customHeight="1">
      <c r="A735" s="1"/>
      <c r="B735" s="8" t="str">
        <f ca="1">IFERROR(__xludf.DUMMYFUNCTION("""COMPUTED_VALUE"""),"")</f>
        <v/>
      </c>
      <c r="C735" s="6"/>
      <c r="D735" s="7"/>
    </row>
    <row r="736" spans="1:4" ht="15.75" customHeight="1">
      <c r="A736" s="1"/>
      <c r="B736" s="8" t="str">
        <f ca="1">IFERROR(__xludf.DUMMYFUNCTION("""COMPUTED_VALUE"""),"")</f>
        <v/>
      </c>
      <c r="C736" s="6"/>
      <c r="D736" s="7"/>
    </row>
    <row r="737" spans="1:4" ht="15.75" customHeight="1">
      <c r="A737" s="1"/>
      <c r="B737" s="8" t="str">
        <f ca="1">IFERROR(__xludf.DUMMYFUNCTION("""COMPUTED_VALUE"""),"")</f>
        <v/>
      </c>
      <c r="C737" s="6"/>
      <c r="D737" s="7"/>
    </row>
    <row r="738" spans="1:4" ht="15.75" customHeight="1">
      <c r="A738" s="1"/>
      <c r="B738" s="8" t="str">
        <f ca="1">IFERROR(__xludf.DUMMYFUNCTION("""COMPUTED_VALUE"""),"")</f>
        <v/>
      </c>
      <c r="C738" s="6"/>
      <c r="D738" s="7"/>
    </row>
    <row r="739" spans="1:4" ht="15.75" customHeight="1">
      <c r="A739" s="1"/>
      <c r="B739" s="8" t="str">
        <f ca="1">IFERROR(__xludf.DUMMYFUNCTION("""COMPUTED_VALUE"""),"")</f>
        <v/>
      </c>
      <c r="C739" s="6"/>
      <c r="D739" s="7"/>
    </row>
    <row r="740" spans="1:4" ht="15.75" customHeight="1">
      <c r="A740" s="1"/>
      <c r="B740" s="8" t="str">
        <f ca="1">IFERROR(__xludf.DUMMYFUNCTION("""COMPUTED_VALUE"""),"")</f>
        <v/>
      </c>
      <c r="C740" s="6"/>
      <c r="D740" s="7"/>
    </row>
    <row r="741" spans="1:4" ht="15.75" customHeight="1">
      <c r="A741" s="1"/>
      <c r="B741" s="8" t="str">
        <f ca="1">IFERROR(__xludf.DUMMYFUNCTION("""COMPUTED_VALUE"""),"")</f>
        <v/>
      </c>
      <c r="C741" s="6"/>
      <c r="D741" s="7"/>
    </row>
    <row r="742" spans="1:4" ht="15.75" customHeight="1">
      <c r="A742" s="1"/>
      <c r="B742" s="8" t="str">
        <f ca="1">IFERROR(__xludf.DUMMYFUNCTION("""COMPUTED_VALUE"""),"")</f>
        <v/>
      </c>
      <c r="C742" s="6"/>
      <c r="D742" s="7"/>
    </row>
    <row r="743" spans="1:4" ht="15.75" customHeight="1">
      <c r="A743" s="1"/>
      <c r="B743" s="8" t="str">
        <f ca="1">IFERROR(__xludf.DUMMYFUNCTION("""COMPUTED_VALUE"""),"")</f>
        <v/>
      </c>
      <c r="C743" s="6"/>
      <c r="D743" s="7"/>
    </row>
    <row r="744" spans="1:4" ht="15.75" customHeight="1">
      <c r="A744" s="1"/>
      <c r="B744" s="8" t="str">
        <f ca="1">IFERROR(__xludf.DUMMYFUNCTION("""COMPUTED_VALUE"""),"")</f>
        <v/>
      </c>
      <c r="C744" s="6"/>
      <c r="D744" s="7"/>
    </row>
    <row r="745" spans="1:4" ht="15.75" customHeight="1">
      <c r="A745" s="1"/>
      <c r="B745" s="8" t="str">
        <f ca="1">IFERROR(__xludf.DUMMYFUNCTION("""COMPUTED_VALUE"""),"")</f>
        <v/>
      </c>
      <c r="C745" s="6"/>
      <c r="D745" s="7"/>
    </row>
    <row r="746" spans="1:4" ht="15.75" customHeight="1">
      <c r="A746" s="1"/>
      <c r="B746" s="8" t="str">
        <f ca="1">IFERROR(__xludf.DUMMYFUNCTION("""COMPUTED_VALUE"""),"")</f>
        <v/>
      </c>
      <c r="C746" s="6"/>
      <c r="D746" s="7"/>
    </row>
    <row r="747" spans="1:4" ht="15.75" customHeight="1">
      <c r="A747" s="1"/>
      <c r="B747" s="8" t="str">
        <f ca="1">IFERROR(__xludf.DUMMYFUNCTION("""COMPUTED_VALUE"""),"")</f>
        <v/>
      </c>
      <c r="C747" s="6"/>
      <c r="D747" s="7"/>
    </row>
    <row r="748" spans="1:4" ht="15.75" customHeight="1">
      <c r="A748" s="1"/>
      <c r="B748" s="8" t="str">
        <f ca="1">IFERROR(__xludf.DUMMYFUNCTION("""COMPUTED_VALUE"""),"")</f>
        <v/>
      </c>
      <c r="C748" s="6"/>
      <c r="D748" s="7"/>
    </row>
    <row r="749" spans="1:4" ht="15.75" customHeight="1">
      <c r="A749" s="1"/>
      <c r="B749" s="8" t="str">
        <f ca="1">IFERROR(__xludf.DUMMYFUNCTION("""COMPUTED_VALUE"""),"")</f>
        <v/>
      </c>
      <c r="C749" s="6"/>
      <c r="D749" s="7"/>
    </row>
    <row r="750" spans="1:4" ht="15.75" customHeight="1">
      <c r="A750" s="1"/>
      <c r="B750" s="8" t="str">
        <f ca="1">IFERROR(__xludf.DUMMYFUNCTION("""COMPUTED_VALUE"""),"")</f>
        <v/>
      </c>
      <c r="C750" s="6"/>
      <c r="D750" s="7"/>
    </row>
    <row r="751" spans="1:4" ht="15.75" customHeight="1">
      <c r="A751" s="1"/>
      <c r="B751" s="8" t="str">
        <f ca="1">IFERROR(__xludf.DUMMYFUNCTION("""COMPUTED_VALUE"""),"")</f>
        <v/>
      </c>
      <c r="C751" s="6"/>
      <c r="D751" s="7"/>
    </row>
    <row r="752" spans="1:4" ht="15.75" customHeight="1">
      <c r="A752" s="1"/>
      <c r="B752" s="8" t="str">
        <f ca="1">IFERROR(__xludf.DUMMYFUNCTION("""COMPUTED_VALUE"""),"")</f>
        <v/>
      </c>
      <c r="C752" s="6"/>
      <c r="D752" s="7"/>
    </row>
    <row r="753" spans="1:4" ht="15.75" customHeight="1">
      <c r="A753" s="1"/>
      <c r="B753" s="8" t="str">
        <f ca="1">IFERROR(__xludf.DUMMYFUNCTION("""COMPUTED_VALUE"""),"")</f>
        <v/>
      </c>
      <c r="C753" s="6"/>
      <c r="D753" s="7"/>
    </row>
    <row r="754" spans="1:4" ht="15.75" customHeight="1">
      <c r="A754" s="1"/>
      <c r="B754" s="8" t="str">
        <f ca="1">IFERROR(__xludf.DUMMYFUNCTION("""COMPUTED_VALUE"""),"")</f>
        <v/>
      </c>
      <c r="C754" s="6"/>
      <c r="D754" s="7"/>
    </row>
    <row r="755" spans="1:4" ht="15.75" customHeight="1">
      <c r="A755" s="1"/>
      <c r="B755" s="8" t="str">
        <f ca="1">IFERROR(__xludf.DUMMYFUNCTION("""COMPUTED_VALUE"""),"")</f>
        <v/>
      </c>
      <c r="C755" s="6"/>
      <c r="D755" s="7"/>
    </row>
    <row r="756" spans="1:4" ht="15.75" customHeight="1">
      <c r="A756" s="1"/>
      <c r="B756" s="8" t="str">
        <f ca="1">IFERROR(__xludf.DUMMYFUNCTION("""COMPUTED_VALUE"""),"")</f>
        <v/>
      </c>
      <c r="C756" s="6"/>
      <c r="D756" s="7"/>
    </row>
    <row r="757" spans="1:4" ht="15.75" customHeight="1">
      <c r="A757" s="1"/>
      <c r="B757" s="8" t="str">
        <f ca="1">IFERROR(__xludf.DUMMYFUNCTION("""COMPUTED_VALUE"""),"")</f>
        <v/>
      </c>
      <c r="C757" s="6"/>
      <c r="D757" s="7"/>
    </row>
    <row r="758" spans="1:4" ht="15.75" customHeight="1">
      <c r="A758" s="1"/>
      <c r="B758" s="8" t="str">
        <f ca="1">IFERROR(__xludf.DUMMYFUNCTION("""COMPUTED_VALUE"""),"")</f>
        <v/>
      </c>
      <c r="C758" s="6"/>
      <c r="D758" s="7"/>
    </row>
    <row r="759" spans="1:4" ht="15.75" customHeight="1">
      <c r="A759" s="1"/>
      <c r="B759" s="8" t="str">
        <f ca="1">IFERROR(__xludf.DUMMYFUNCTION("""COMPUTED_VALUE"""),"")</f>
        <v/>
      </c>
      <c r="C759" s="6"/>
      <c r="D759" s="7"/>
    </row>
    <row r="760" spans="1:4" ht="15.75" customHeight="1">
      <c r="A760" s="1"/>
      <c r="B760" s="8" t="str">
        <f ca="1">IFERROR(__xludf.DUMMYFUNCTION("""COMPUTED_VALUE"""),"")</f>
        <v/>
      </c>
      <c r="C760" s="6"/>
      <c r="D760" s="7"/>
    </row>
    <row r="761" spans="1:4" ht="15.75" customHeight="1">
      <c r="A761" s="1"/>
      <c r="B761" s="8" t="str">
        <f ca="1">IFERROR(__xludf.DUMMYFUNCTION("""COMPUTED_VALUE"""),"")</f>
        <v/>
      </c>
      <c r="C761" s="6"/>
      <c r="D761" s="7"/>
    </row>
    <row r="762" spans="1:4" ht="15.75" customHeight="1">
      <c r="A762" s="1"/>
      <c r="B762" s="8" t="str">
        <f ca="1">IFERROR(__xludf.DUMMYFUNCTION("""COMPUTED_VALUE"""),"")</f>
        <v/>
      </c>
      <c r="C762" s="6"/>
      <c r="D762" s="7"/>
    </row>
    <row r="763" spans="1:4" ht="15.75" customHeight="1">
      <c r="A763" s="1"/>
      <c r="B763" s="8" t="str">
        <f ca="1">IFERROR(__xludf.DUMMYFUNCTION("""COMPUTED_VALUE"""),"")</f>
        <v/>
      </c>
      <c r="C763" s="6"/>
      <c r="D763" s="7"/>
    </row>
    <row r="764" spans="1:4" ht="15.75" customHeight="1">
      <c r="A764" s="1"/>
      <c r="B764" s="8" t="str">
        <f ca="1">IFERROR(__xludf.DUMMYFUNCTION("""COMPUTED_VALUE"""),"")</f>
        <v/>
      </c>
      <c r="C764" s="6"/>
      <c r="D764" s="7"/>
    </row>
    <row r="765" spans="1:4" ht="15.75" customHeight="1">
      <c r="A765" s="1"/>
      <c r="B765" s="8" t="str">
        <f ca="1">IFERROR(__xludf.DUMMYFUNCTION("""COMPUTED_VALUE"""),"")</f>
        <v/>
      </c>
      <c r="C765" s="6"/>
      <c r="D765" s="7"/>
    </row>
    <row r="766" spans="1:4" ht="15.75" customHeight="1">
      <c r="A766" s="1"/>
      <c r="B766" s="8" t="str">
        <f ca="1">IFERROR(__xludf.DUMMYFUNCTION("""COMPUTED_VALUE"""),"")</f>
        <v/>
      </c>
      <c r="C766" s="6"/>
      <c r="D766" s="7"/>
    </row>
    <row r="767" spans="1:4" ht="15.75" customHeight="1">
      <c r="A767" s="1"/>
      <c r="B767" s="8" t="str">
        <f ca="1">IFERROR(__xludf.DUMMYFUNCTION("""COMPUTED_VALUE"""),"")</f>
        <v/>
      </c>
      <c r="C767" s="6"/>
      <c r="D767" s="7"/>
    </row>
    <row r="768" spans="1:4" ht="15.75" customHeight="1">
      <c r="A768" s="1"/>
      <c r="B768" s="8" t="str">
        <f ca="1">IFERROR(__xludf.DUMMYFUNCTION("""COMPUTED_VALUE"""),"")</f>
        <v/>
      </c>
      <c r="C768" s="6"/>
      <c r="D768" s="7"/>
    </row>
    <row r="769" spans="1:4" ht="15.75" customHeight="1">
      <c r="A769" s="1"/>
      <c r="B769" s="8" t="str">
        <f ca="1">IFERROR(__xludf.DUMMYFUNCTION("""COMPUTED_VALUE"""),"")</f>
        <v/>
      </c>
      <c r="C769" s="6"/>
      <c r="D769" s="7"/>
    </row>
    <row r="770" spans="1:4" ht="15.75" customHeight="1">
      <c r="A770" s="1"/>
      <c r="B770" s="8" t="str">
        <f ca="1">IFERROR(__xludf.DUMMYFUNCTION("""COMPUTED_VALUE"""),"")</f>
        <v/>
      </c>
      <c r="C770" s="6"/>
      <c r="D770" s="7"/>
    </row>
    <row r="771" spans="1:4" ht="15.75" customHeight="1">
      <c r="A771" s="1"/>
      <c r="B771" s="8" t="str">
        <f ca="1">IFERROR(__xludf.DUMMYFUNCTION("""COMPUTED_VALUE"""),"")</f>
        <v/>
      </c>
      <c r="C771" s="6"/>
      <c r="D771" s="7"/>
    </row>
    <row r="772" spans="1:4" ht="15.75" customHeight="1">
      <c r="A772" s="1"/>
      <c r="B772" s="8" t="str">
        <f ca="1">IFERROR(__xludf.DUMMYFUNCTION("""COMPUTED_VALUE"""),"")</f>
        <v/>
      </c>
      <c r="C772" s="6"/>
      <c r="D772" s="7"/>
    </row>
    <row r="773" spans="1:4" ht="15.75" customHeight="1">
      <c r="A773" s="1"/>
      <c r="B773" s="8" t="str">
        <f ca="1">IFERROR(__xludf.DUMMYFUNCTION("""COMPUTED_VALUE"""),"")</f>
        <v/>
      </c>
      <c r="C773" s="6"/>
      <c r="D773" s="7"/>
    </row>
    <row r="774" spans="1:4" ht="15.75" customHeight="1">
      <c r="A774" s="1"/>
      <c r="B774" s="8" t="str">
        <f ca="1">IFERROR(__xludf.DUMMYFUNCTION("""COMPUTED_VALUE"""),"")</f>
        <v/>
      </c>
      <c r="C774" s="6"/>
      <c r="D774" s="7"/>
    </row>
    <row r="775" spans="1:4" ht="15.75" customHeight="1">
      <c r="A775" s="1"/>
      <c r="B775" s="8" t="str">
        <f ca="1">IFERROR(__xludf.DUMMYFUNCTION("""COMPUTED_VALUE"""),"")</f>
        <v/>
      </c>
      <c r="C775" s="6"/>
      <c r="D775" s="7"/>
    </row>
    <row r="776" spans="1:4" ht="15.75" customHeight="1">
      <c r="A776" s="1"/>
      <c r="B776" s="8" t="str">
        <f ca="1">IFERROR(__xludf.DUMMYFUNCTION("""COMPUTED_VALUE"""),"")</f>
        <v/>
      </c>
      <c r="C776" s="6"/>
      <c r="D776" s="7"/>
    </row>
    <row r="777" spans="1:4" ht="15.75" customHeight="1">
      <c r="A777" s="1"/>
      <c r="B777" s="8" t="str">
        <f ca="1">IFERROR(__xludf.DUMMYFUNCTION("""COMPUTED_VALUE"""),"")</f>
        <v/>
      </c>
      <c r="C777" s="6"/>
      <c r="D777" s="7"/>
    </row>
    <row r="778" spans="1:4" ht="15.75" customHeight="1">
      <c r="A778" s="1"/>
      <c r="B778" s="8" t="str">
        <f ca="1">IFERROR(__xludf.DUMMYFUNCTION("""COMPUTED_VALUE"""),"")</f>
        <v/>
      </c>
      <c r="C778" s="6"/>
      <c r="D778" s="7"/>
    </row>
    <row r="779" spans="1:4" ht="15.75" customHeight="1">
      <c r="A779" s="1"/>
      <c r="B779" s="8" t="str">
        <f ca="1">IFERROR(__xludf.DUMMYFUNCTION("""COMPUTED_VALUE"""),"")</f>
        <v/>
      </c>
      <c r="C779" s="6"/>
      <c r="D779" s="7"/>
    </row>
    <row r="780" spans="1:4" ht="15.75" customHeight="1">
      <c r="A780" s="1"/>
      <c r="B780" s="8" t="str">
        <f ca="1">IFERROR(__xludf.DUMMYFUNCTION("""COMPUTED_VALUE"""),"")</f>
        <v/>
      </c>
      <c r="C780" s="6"/>
      <c r="D780" s="7"/>
    </row>
    <row r="781" spans="1:4" ht="15.75" customHeight="1">
      <c r="A781" s="1"/>
      <c r="B781" s="8" t="str">
        <f ca="1">IFERROR(__xludf.DUMMYFUNCTION("""COMPUTED_VALUE"""),"")</f>
        <v/>
      </c>
      <c r="C781" s="6"/>
      <c r="D781" s="7"/>
    </row>
    <row r="782" spans="1:4" ht="15.75" customHeight="1">
      <c r="A782" s="1"/>
      <c r="B782" s="8" t="str">
        <f ca="1">IFERROR(__xludf.DUMMYFUNCTION("""COMPUTED_VALUE"""),"")</f>
        <v/>
      </c>
      <c r="C782" s="6"/>
      <c r="D782" s="7"/>
    </row>
    <row r="783" spans="1:4" ht="15.75" customHeight="1">
      <c r="A783" s="1"/>
      <c r="B783" s="8" t="str">
        <f ca="1">IFERROR(__xludf.DUMMYFUNCTION("""COMPUTED_VALUE"""),"")</f>
        <v/>
      </c>
      <c r="C783" s="6"/>
      <c r="D783" s="7"/>
    </row>
    <row r="784" spans="1:4" ht="15.75" customHeight="1">
      <c r="A784" s="1"/>
      <c r="B784" s="8" t="str">
        <f ca="1">IFERROR(__xludf.DUMMYFUNCTION("""COMPUTED_VALUE"""),"")</f>
        <v/>
      </c>
      <c r="C784" s="6"/>
      <c r="D784" s="7"/>
    </row>
    <row r="785" spans="1:4" ht="15.75" customHeight="1">
      <c r="A785" s="1"/>
      <c r="B785" s="8" t="str">
        <f ca="1">IFERROR(__xludf.DUMMYFUNCTION("""COMPUTED_VALUE"""),"")</f>
        <v/>
      </c>
      <c r="C785" s="6"/>
      <c r="D785" s="7"/>
    </row>
    <row r="786" spans="1:4" ht="15.75" customHeight="1">
      <c r="A786" s="1"/>
      <c r="B786" s="8" t="str">
        <f ca="1">IFERROR(__xludf.DUMMYFUNCTION("""COMPUTED_VALUE"""),"")</f>
        <v/>
      </c>
      <c r="C786" s="6"/>
      <c r="D786" s="7"/>
    </row>
    <row r="787" spans="1:4" ht="15.75" customHeight="1">
      <c r="A787" s="1"/>
      <c r="B787" s="8" t="str">
        <f ca="1">IFERROR(__xludf.DUMMYFUNCTION("""COMPUTED_VALUE"""),"")</f>
        <v/>
      </c>
      <c r="C787" s="6"/>
      <c r="D787" s="7"/>
    </row>
    <row r="788" spans="1:4" ht="15.75" customHeight="1">
      <c r="A788" s="1"/>
      <c r="B788" s="8" t="str">
        <f ca="1">IFERROR(__xludf.DUMMYFUNCTION("""COMPUTED_VALUE"""),"")</f>
        <v/>
      </c>
      <c r="C788" s="6"/>
      <c r="D788" s="7"/>
    </row>
    <row r="789" spans="1:4" ht="15.75" customHeight="1">
      <c r="A789" s="1"/>
      <c r="B789" s="8" t="str">
        <f ca="1">IFERROR(__xludf.DUMMYFUNCTION("""COMPUTED_VALUE"""),"")</f>
        <v/>
      </c>
      <c r="C789" s="6"/>
      <c r="D789" s="7"/>
    </row>
    <row r="790" spans="1:4" ht="15.75" customHeight="1">
      <c r="A790" s="1"/>
      <c r="B790" s="8" t="str">
        <f ca="1">IFERROR(__xludf.DUMMYFUNCTION("""COMPUTED_VALUE"""),"")</f>
        <v/>
      </c>
      <c r="C790" s="6"/>
      <c r="D790" s="7"/>
    </row>
    <row r="791" spans="1:4" ht="15.75" customHeight="1">
      <c r="A791" s="1"/>
      <c r="B791" s="8" t="str">
        <f ca="1">IFERROR(__xludf.DUMMYFUNCTION("""COMPUTED_VALUE"""),"")</f>
        <v/>
      </c>
      <c r="C791" s="6"/>
      <c r="D791" s="7"/>
    </row>
    <row r="792" spans="1:4" ht="15.75" customHeight="1">
      <c r="A792" s="1"/>
      <c r="B792" s="8" t="str">
        <f ca="1">IFERROR(__xludf.DUMMYFUNCTION("""COMPUTED_VALUE"""),"")</f>
        <v/>
      </c>
      <c r="C792" s="6"/>
      <c r="D792" s="7"/>
    </row>
    <row r="793" spans="1:4" ht="15.75" customHeight="1">
      <c r="A793" s="1"/>
      <c r="B793" s="8" t="str">
        <f ca="1">IFERROR(__xludf.DUMMYFUNCTION("""COMPUTED_VALUE"""),"")</f>
        <v/>
      </c>
      <c r="C793" s="6"/>
      <c r="D793" s="7"/>
    </row>
    <row r="794" spans="1:4" ht="15.75" customHeight="1">
      <c r="A794" s="1"/>
      <c r="B794" s="8" t="str">
        <f ca="1">IFERROR(__xludf.DUMMYFUNCTION("""COMPUTED_VALUE"""),"")</f>
        <v/>
      </c>
      <c r="C794" s="6"/>
      <c r="D794" s="7"/>
    </row>
    <row r="795" spans="1:4" ht="15.75" customHeight="1">
      <c r="A795" s="1"/>
      <c r="B795" s="8" t="str">
        <f ca="1">IFERROR(__xludf.DUMMYFUNCTION("""COMPUTED_VALUE"""),"")</f>
        <v/>
      </c>
      <c r="C795" s="6"/>
      <c r="D795" s="7"/>
    </row>
    <row r="796" spans="1:4" ht="15.75" customHeight="1">
      <c r="A796" s="1"/>
      <c r="B796" s="8" t="str">
        <f ca="1">IFERROR(__xludf.DUMMYFUNCTION("""COMPUTED_VALUE"""),"")</f>
        <v/>
      </c>
      <c r="C796" s="6"/>
      <c r="D796" s="7"/>
    </row>
    <row r="797" spans="1:4" ht="15.75" customHeight="1">
      <c r="A797" s="1"/>
      <c r="B797" s="8" t="str">
        <f ca="1">IFERROR(__xludf.DUMMYFUNCTION("""COMPUTED_VALUE"""),"")</f>
        <v/>
      </c>
      <c r="C797" s="6"/>
      <c r="D797" s="7"/>
    </row>
    <row r="798" spans="1:4" ht="15.75" customHeight="1">
      <c r="A798" s="1"/>
      <c r="B798" s="8" t="str">
        <f ca="1">IFERROR(__xludf.DUMMYFUNCTION("""COMPUTED_VALUE"""),"")</f>
        <v/>
      </c>
      <c r="C798" s="6"/>
      <c r="D798" s="7"/>
    </row>
    <row r="799" spans="1:4" ht="15.75" customHeight="1">
      <c r="A799" s="1"/>
      <c r="B799" s="8" t="str">
        <f ca="1">IFERROR(__xludf.DUMMYFUNCTION("""COMPUTED_VALUE"""),"")</f>
        <v/>
      </c>
      <c r="C799" s="6"/>
      <c r="D799" s="7"/>
    </row>
    <row r="800" spans="1:4" ht="15.75" customHeight="1">
      <c r="A800" s="1"/>
      <c r="B800" s="8" t="str">
        <f ca="1">IFERROR(__xludf.DUMMYFUNCTION("""COMPUTED_VALUE"""),"")</f>
        <v/>
      </c>
      <c r="C800" s="6"/>
      <c r="D800" s="7"/>
    </row>
    <row r="801" spans="1:4" ht="15.75" customHeight="1">
      <c r="A801" s="1"/>
      <c r="B801" s="8" t="str">
        <f ca="1">IFERROR(__xludf.DUMMYFUNCTION("""COMPUTED_VALUE"""),"")</f>
        <v/>
      </c>
      <c r="C801" s="6"/>
      <c r="D801" s="7"/>
    </row>
    <row r="802" spans="1:4" ht="15.75" customHeight="1">
      <c r="A802" s="1"/>
      <c r="B802" s="8" t="str">
        <f ca="1">IFERROR(__xludf.DUMMYFUNCTION("""COMPUTED_VALUE"""),"")</f>
        <v/>
      </c>
      <c r="C802" s="6"/>
      <c r="D802" s="7"/>
    </row>
    <row r="803" spans="1:4" ht="15.75" customHeight="1">
      <c r="A803" s="1"/>
      <c r="B803" s="8" t="str">
        <f ca="1">IFERROR(__xludf.DUMMYFUNCTION("""COMPUTED_VALUE"""),"")</f>
        <v/>
      </c>
      <c r="C803" s="6"/>
      <c r="D803" s="7"/>
    </row>
    <row r="804" spans="1:4" ht="15.75" customHeight="1">
      <c r="A804" s="1"/>
      <c r="B804" s="8" t="str">
        <f ca="1">IFERROR(__xludf.DUMMYFUNCTION("""COMPUTED_VALUE"""),"")</f>
        <v/>
      </c>
      <c r="C804" s="6"/>
      <c r="D804" s="7"/>
    </row>
    <row r="805" spans="1:4" ht="15.75" customHeight="1">
      <c r="A805" s="1"/>
      <c r="B805" s="8" t="str">
        <f ca="1">IFERROR(__xludf.DUMMYFUNCTION("""COMPUTED_VALUE"""),"")</f>
        <v/>
      </c>
      <c r="C805" s="6"/>
      <c r="D805" s="7"/>
    </row>
    <row r="806" spans="1:4" ht="15.75" customHeight="1">
      <c r="A806" s="1"/>
      <c r="B806" s="8" t="str">
        <f ca="1">IFERROR(__xludf.DUMMYFUNCTION("""COMPUTED_VALUE"""),"")</f>
        <v/>
      </c>
      <c r="C806" s="6"/>
      <c r="D806" s="7"/>
    </row>
    <row r="807" spans="1:4" ht="15.75" customHeight="1">
      <c r="A807" s="1"/>
      <c r="B807" s="8" t="str">
        <f ca="1">IFERROR(__xludf.DUMMYFUNCTION("""COMPUTED_VALUE"""),"")</f>
        <v/>
      </c>
      <c r="C807" s="6"/>
      <c r="D807" s="7"/>
    </row>
    <row r="808" spans="1:4" ht="15.75" customHeight="1">
      <c r="A808" s="1"/>
      <c r="B808" s="8" t="str">
        <f ca="1">IFERROR(__xludf.DUMMYFUNCTION("""COMPUTED_VALUE"""),"")</f>
        <v/>
      </c>
      <c r="C808" s="6"/>
      <c r="D808" s="7"/>
    </row>
    <row r="809" spans="1:4" ht="15.75" customHeight="1">
      <c r="A809" s="1"/>
      <c r="B809" s="8" t="str">
        <f ca="1">IFERROR(__xludf.DUMMYFUNCTION("""COMPUTED_VALUE"""),"")</f>
        <v/>
      </c>
      <c r="C809" s="6"/>
      <c r="D809" s="7"/>
    </row>
    <row r="810" spans="1:4" ht="15.75" customHeight="1">
      <c r="A810" s="1"/>
      <c r="B810" s="8" t="str">
        <f ca="1">IFERROR(__xludf.DUMMYFUNCTION("""COMPUTED_VALUE"""),"")</f>
        <v/>
      </c>
      <c r="C810" s="6"/>
      <c r="D810" s="7"/>
    </row>
    <row r="811" spans="1:4" ht="15.75" customHeight="1">
      <c r="A811" s="1"/>
      <c r="B811" s="8" t="str">
        <f ca="1">IFERROR(__xludf.DUMMYFUNCTION("""COMPUTED_VALUE"""),"")</f>
        <v/>
      </c>
      <c r="C811" s="6"/>
      <c r="D811" s="7"/>
    </row>
    <row r="812" spans="1:4" ht="15.75" customHeight="1">
      <c r="A812" s="1"/>
      <c r="B812" s="8" t="str">
        <f ca="1">IFERROR(__xludf.DUMMYFUNCTION("""COMPUTED_VALUE"""),"")</f>
        <v/>
      </c>
      <c r="C812" s="6"/>
      <c r="D812" s="7"/>
    </row>
    <row r="813" spans="1:4" ht="15.75" customHeight="1">
      <c r="A813" s="1"/>
      <c r="B813" s="8" t="str">
        <f ca="1">IFERROR(__xludf.DUMMYFUNCTION("""COMPUTED_VALUE"""),"")</f>
        <v/>
      </c>
      <c r="C813" s="6"/>
      <c r="D813" s="7"/>
    </row>
    <row r="814" spans="1:4" ht="15.75" customHeight="1">
      <c r="A814" s="1"/>
      <c r="B814" s="8" t="str">
        <f ca="1">IFERROR(__xludf.DUMMYFUNCTION("""COMPUTED_VALUE"""),"")</f>
        <v/>
      </c>
      <c r="C814" s="6"/>
      <c r="D814" s="7"/>
    </row>
    <row r="815" spans="1:4" ht="15.75" customHeight="1">
      <c r="A815" s="1"/>
      <c r="B815" s="8" t="str">
        <f ca="1">IFERROR(__xludf.DUMMYFUNCTION("""COMPUTED_VALUE"""),"")</f>
        <v/>
      </c>
      <c r="C815" s="6"/>
      <c r="D815" s="7"/>
    </row>
    <row r="816" spans="1:4" ht="15.75" customHeight="1">
      <c r="A816" s="1"/>
      <c r="B816" s="8" t="str">
        <f ca="1">IFERROR(__xludf.DUMMYFUNCTION("""COMPUTED_VALUE"""),"")</f>
        <v/>
      </c>
      <c r="C816" s="6"/>
      <c r="D816" s="7"/>
    </row>
    <row r="817" spans="1:4" ht="15.75" customHeight="1">
      <c r="A817" s="1"/>
      <c r="B817" s="8" t="str">
        <f ca="1">IFERROR(__xludf.DUMMYFUNCTION("""COMPUTED_VALUE"""),"")</f>
        <v/>
      </c>
      <c r="C817" s="6"/>
      <c r="D817" s="7"/>
    </row>
    <row r="818" spans="1:4" ht="15.75" customHeight="1">
      <c r="A818" s="1"/>
      <c r="B818" s="8" t="str">
        <f ca="1">IFERROR(__xludf.DUMMYFUNCTION("""COMPUTED_VALUE"""),"")</f>
        <v/>
      </c>
      <c r="C818" s="6"/>
      <c r="D818" s="7"/>
    </row>
    <row r="819" spans="1:4" ht="15.75" customHeight="1">
      <c r="A819" s="1"/>
      <c r="B819" s="8" t="str">
        <f ca="1">IFERROR(__xludf.DUMMYFUNCTION("""COMPUTED_VALUE"""),"")</f>
        <v/>
      </c>
      <c r="C819" s="6"/>
      <c r="D819" s="7"/>
    </row>
    <row r="820" spans="1:4" ht="15.75" customHeight="1">
      <c r="A820" s="1"/>
      <c r="B820" s="8" t="str">
        <f ca="1">IFERROR(__xludf.DUMMYFUNCTION("""COMPUTED_VALUE"""),"")</f>
        <v/>
      </c>
      <c r="C820" s="6"/>
      <c r="D820" s="7"/>
    </row>
    <row r="821" spans="1:4" ht="15.75" customHeight="1">
      <c r="A821" s="1"/>
      <c r="B821" s="8" t="str">
        <f ca="1">IFERROR(__xludf.DUMMYFUNCTION("""COMPUTED_VALUE"""),"")</f>
        <v/>
      </c>
      <c r="C821" s="6"/>
      <c r="D821" s="7"/>
    </row>
    <row r="822" spans="1:4" ht="15.75" customHeight="1">
      <c r="A822" s="1"/>
      <c r="B822" s="8" t="str">
        <f ca="1">IFERROR(__xludf.DUMMYFUNCTION("""COMPUTED_VALUE"""),"")</f>
        <v/>
      </c>
      <c r="C822" s="6"/>
      <c r="D822" s="7"/>
    </row>
    <row r="823" spans="1:4" ht="15.75" customHeight="1">
      <c r="A823" s="1"/>
      <c r="B823" s="8" t="str">
        <f ca="1">IFERROR(__xludf.DUMMYFUNCTION("""COMPUTED_VALUE"""),"")</f>
        <v/>
      </c>
      <c r="C823" s="6"/>
      <c r="D823" s="7"/>
    </row>
    <row r="824" spans="1:4" ht="15.75" customHeight="1">
      <c r="A824" s="1"/>
      <c r="B824" s="8" t="str">
        <f ca="1">IFERROR(__xludf.DUMMYFUNCTION("""COMPUTED_VALUE"""),"")</f>
        <v/>
      </c>
      <c r="C824" s="6"/>
      <c r="D824" s="7"/>
    </row>
    <row r="825" spans="1:4" ht="15.75" customHeight="1">
      <c r="A825" s="1"/>
      <c r="B825" s="8" t="str">
        <f ca="1">IFERROR(__xludf.DUMMYFUNCTION("""COMPUTED_VALUE"""),"")</f>
        <v/>
      </c>
      <c r="C825" s="6"/>
      <c r="D825" s="7"/>
    </row>
    <row r="826" spans="1:4" ht="15.75" customHeight="1">
      <c r="A826" s="1"/>
      <c r="B826" s="8" t="str">
        <f ca="1">IFERROR(__xludf.DUMMYFUNCTION("""COMPUTED_VALUE"""),"")</f>
        <v/>
      </c>
      <c r="C826" s="6"/>
      <c r="D826" s="7"/>
    </row>
    <row r="827" spans="1:4" ht="15.75" customHeight="1">
      <c r="A827" s="1"/>
      <c r="B827" s="8" t="str">
        <f ca="1">IFERROR(__xludf.DUMMYFUNCTION("""COMPUTED_VALUE"""),"")</f>
        <v/>
      </c>
      <c r="C827" s="6"/>
      <c r="D827" s="7"/>
    </row>
    <row r="828" spans="1:4" ht="15.75" customHeight="1">
      <c r="A828" s="1"/>
      <c r="B828" s="8" t="str">
        <f ca="1">IFERROR(__xludf.DUMMYFUNCTION("""COMPUTED_VALUE"""),"")</f>
        <v/>
      </c>
      <c r="C828" s="6"/>
      <c r="D828" s="7"/>
    </row>
    <row r="829" spans="1:4" ht="15.75" customHeight="1">
      <c r="A829" s="1"/>
      <c r="B829" s="8" t="str">
        <f ca="1">IFERROR(__xludf.DUMMYFUNCTION("""COMPUTED_VALUE"""),"")</f>
        <v/>
      </c>
      <c r="C829" s="6"/>
      <c r="D829" s="7"/>
    </row>
    <row r="830" spans="1:4" ht="15.75" customHeight="1">
      <c r="A830" s="1"/>
      <c r="B830" s="8" t="str">
        <f ca="1">IFERROR(__xludf.DUMMYFUNCTION("""COMPUTED_VALUE"""),"")</f>
        <v/>
      </c>
      <c r="C830" s="6"/>
      <c r="D830" s="7"/>
    </row>
    <row r="831" spans="1:4" ht="15.75" customHeight="1">
      <c r="A831" s="1"/>
      <c r="B831" s="8" t="str">
        <f ca="1">IFERROR(__xludf.DUMMYFUNCTION("""COMPUTED_VALUE"""),"")</f>
        <v/>
      </c>
      <c r="C831" s="6"/>
      <c r="D831" s="7"/>
    </row>
    <row r="832" spans="1:4" ht="15.75" customHeight="1">
      <c r="A832" s="1"/>
      <c r="B832" s="8" t="str">
        <f ca="1">IFERROR(__xludf.DUMMYFUNCTION("""COMPUTED_VALUE"""),"")</f>
        <v/>
      </c>
      <c r="C832" s="6"/>
      <c r="D832" s="7"/>
    </row>
    <row r="833" spans="1:4" ht="15.75" customHeight="1">
      <c r="A833" s="1"/>
      <c r="B833" s="8" t="str">
        <f ca="1">IFERROR(__xludf.DUMMYFUNCTION("""COMPUTED_VALUE"""),"")</f>
        <v/>
      </c>
      <c r="C833" s="6"/>
      <c r="D833" s="7"/>
    </row>
    <row r="834" spans="1:4" ht="15.75" customHeight="1">
      <c r="A834" s="1"/>
      <c r="B834" s="8" t="str">
        <f ca="1">IFERROR(__xludf.DUMMYFUNCTION("""COMPUTED_VALUE"""),"")</f>
        <v/>
      </c>
      <c r="C834" s="6"/>
      <c r="D834" s="7"/>
    </row>
    <row r="835" spans="1:4" ht="15.75" customHeight="1">
      <c r="A835" s="1"/>
      <c r="B835" s="8" t="str">
        <f ca="1">IFERROR(__xludf.DUMMYFUNCTION("""COMPUTED_VALUE"""),"")</f>
        <v/>
      </c>
      <c r="C835" s="6"/>
      <c r="D835" s="7"/>
    </row>
    <row r="836" spans="1:4" ht="15.75" customHeight="1">
      <c r="A836" s="1"/>
      <c r="B836" s="8" t="str">
        <f ca="1">IFERROR(__xludf.DUMMYFUNCTION("""COMPUTED_VALUE"""),"")</f>
        <v/>
      </c>
      <c r="C836" s="6"/>
      <c r="D836" s="7"/>
    </row>
    <row r="837" spans="1:4" ht="15.75" customHeight="1">
      <c r="A837" s="1"/>
      <c r="B837" s="8" t="str">
        <f ca="1">IFERROR(__xludf.DUMMYFUNCTION("""COMPUTED_VALUE"""),"")</f>
        <v/>
      </c>
      <c r="C837" s="6"/>
      <c r="D837" s="7"/>
    </row>
    <row r="838" spans="1:4" ht="15.75" customHeight="1">
      <c r="A838" s="1"/>
      <c r="B838" s="8" t="str">
        <f ca="1">IFERROR(__xludf.DUMMYFUNCTION("""COMPUTED_VALUE"""),"")</f>
        <v/>
      </c>
      <c r="C838" s="6"/>
      <c r="D838" s="7"/>
    </row>
    <row r="839" spans="1:4" ht="15.75" customHeight="1">
      <c r="A839" s="1"/>
      <c r="B839" s="8" t="str">
        <f ca="1">IFERROR(__xludf.DUMMYFUNCTION("""COMPUTED_VALUE"""),"")</f>
        <v/>
      </c>
      <c r="C839" s="6"/>
      <c r="D839" s="7"/>
    </row>
    <row r="840" spans="1:4" ht="15.75" customHeight="1">
      <c r="A840" s="1"/>
      <c r="B840" s="8" t="str">
        <f ca="1">IFERROR(__xludf.DUMMYFUNCTION("""COMPUTED_VALUE"""),"")</f>
        <v/>
      </c>
      <c r="C840" s="6"/>
      <c r="D840" s="7"/>
    </row>
    <row r="841" spans="1:4" ht="15.75" customHeight="1">
      <c r="A841" s="1"/>
      <c r="B841" s="8" t="str">
        <f ca="1">IFERROR(__xludf.DUMMYFUNCTION("""COMPUTED_VALUE"""),"")</f>
        <v/>
      </c>
      <c r="C841" s="6"/>
      <c r="D841" s="7"/>
    </row>
    <row r="842" spans="1:4" ht="15.75" customHeight="1">
      <c r="A842" s="1"/>
      <c r="B842" s="8" t="str">
        <f ca="1">IFERROR(__xludf.DUMMYFUNCTION("""COMPUTED_VALUE"""),"")</f>
        <v/>
      </c>
      <c r="C842" s="6"/>
      <c r="D842" s="7"/>
    </row>
    <row r="843" spans="1:4" ht="15.75" customHeight="1">
      <c r="A843" s="1"/>
      <c r="B843" s="8" t="str">
        <f ca="1">IFERROR(__xludf.DUMMYFUNCTION("""COMPUTED_VALUE"""),"")</f>
        <v/>
      </c>
      <c r="C843" s="6"/>
      <c r="D843" s="7"/>
    </row>
    <row r="844" spans="1:4" ht="15.75" customHeight="1">
      <c r="A844" s="1"/>
      <c r="B844" s="8" t="str">
        <f ca="1">IFERROR(__xludf.DUMMYFUNCTION("""COMPUTED_VALUE"""),"")</f>
        <v/>
      </c>
      <c r="C844" s="6"/>
      <c r="D844" s="7"/>
    </row>
    <row r="845" spans="1:4" ht="15.75" customHeight="1">
      <c r="A845" s="1"/>
      <c r="B845" s="8" t="str">
        <f ca="1">IFERROR(__xludf.DUMMYFUNCTION("""COMPUTED_VALUE"""),"")</f>
        <v/>
      </c>
      <c r="C845" s="6"/>
      <c r="D845" s="7"/>
    </row>
    <row r="846" spans="1:4" ht="15.75" customHeight="1">
      <c r="A846" s="1"/>
      <c r="B846" s="8" t="str">
        <f ca="1">IFERROR(__xludf.DUMMYFUNCTION("""COMPUTED_VALUE"""),"")</f>
        <v/>
      </c>
      <c r="C846" s="6"/>
      <c r="D846" s="7"/>
    </row>
    <row r="847" spans="1:4" ht="15.75" customHeight="1">
      <c r="A847" s="1"/>
      <c r="B847" s="8" t="str">
        <f ca="1">IFERROR(__xludf.DUMMYFUNCTION("""COMPUTED_VALUE"""),"")</f>
        <v/>
      </c>
      <c r="C847" s="6"/>
      <c r="D847" s="7"/>
    </row>
    <row r="848" spans="1:4" ht="15.75" customHeight="1">
      <c r="A848" s="1"/>
      <c r="B848" s="8" t="str">
        <f ca="1">IFERROR(__xludf.DUMMYFUNCTION("""COMPUTED_VALUE"""),"")</f>
        <v/>
      </c>
      <c r="C848" s="6"/>
      <c r="D848" s="7"/>
    </row>
    <row r="849" spans="1:4" ht="15.75" customHeight="1">
      <c r="A849" s="1"/>
      <c r="B849" s="8" t="str">
        <f ca="1">IFERROR(__xludf.DUMMYFUNCTION("""COMPUTED_VALUE"""),"")</f>
        <v/>
      </c>
      <c r="C849" s="6"/>
      <c r="D849" s="7"/>
    </row>
    <row r="850" spans="1:4" ht="15.75" customHeight="1">
      <c r="A850" s="1"/>
      <c r="B850" s="8" t="str">
        <f ca="1">IFERROR(__xludf.DUMMYFUNCTION("""COMPUTED_VALUE"""),"")</f>
        <v/>
      </c>
      <c r="C850" s="6"/>
      <c r="D850" s="7"/>
    </row>
    <row r="851" spans="1:4" ht="15.75" customHeight="1">
      <c r="A851" s="1"/>
      <c r="B851" s="8" t="str">
        <f ca="1">IFERROR(__xludf.DUMMYFUNCTION("""COMPUTED_VALUE"""),"")</f>
        <v/>
      </c>
      <c r="C851" s="6"/>
      <c r="D851" s="7"/>
    </row>
    <row r="852" spans="1:4" ht="15.75" customHeight="1">
      <c r="A852" s="1"/>
      <c r="B852" s="8" t="str">
        <f ca="1">IFERROR(__xludf.DUMMYFUNCTION("""COMPUTED_VALUE"""),"")</f>
        <v/>
      </c>
      <c r="C852" s="6"/>
      <c r="D852" s="7"/>
    </row>
    <row r="853" spans="1:4" ht="15.75" customHeight="1">
      <c r="A853" s="1"/>
      <c r="B853" s="8" t="str">
        <f ca="1">IFERROR(__xludf.DUMMYFUNCTION("""COMPUTED_VALUE"""),"")</f>
        <v/>
      </c>
      <c r="C853" s="6"/>
      <c r="D853" s="7"/>
    </row>
    <row r="854" spans="1:4" ht="15.75" customHeight="1">
      <c r="A854" s="1"/>
      <c r="B854" s="8" t="str">
        <f ca="1">IFERROR(__xludf.DUMMYFUNCTION("""COMPUTED_VALUE"""),"")</f>
        <v/>
      </c>
      <c r="C854" s="6"/>
      <c r="D854" s="7"/>
    </row>
    <row r="855" spans="1:4" ht="15.75" customHeight="1">
      <c r="A855" s="1"/>
      <c r="B855" s="8" t="str">
        <f ca="1">IFERROR(__xludf.DUMMYFUNCTION("""COMPUTED_VALUE"""),"")</f>
        <v/>
      </c>
      <c r="C855" s="6"/>
      <c r="D855" s="7"/>
    </row>
    <row r="856" spans="1:4" ht="15.75" customHeight="1">
      <c r="A856" s="1"/>
      <c r="B856" s="8" t="str">
        <f ca="1">IFERROR(__xludf.DUMMYFUNCTION("""COMPUTED_VALUE"""),"")</f>
        <v/>
      </c>
      <c r="C856" s="6"/>
      <c r="D856" s="7"/>
    </row>
    <row r="857" spans="1:4" ht="15.75" customHeight="1">
      <c r="A857" s="1"/>
      <c r="B857" s="8" t="str">
        <f ca="1">IFERROR(__xludf.DUMMYFUNCTION("""COMPUTED_VALUE"""),"")</f>
        <v/>
      </c>
      <c r="C857" s="6"/>
      <c r="D857" s="7"/>
    </row>
    <row r="858" spans="1:4" ht="15.75" customHeight="1">
      <c r="A858" s="1"/>
      <c r="B858" s="8" t="str">
        <f ca="1">IFERROR(__xludf.DUMMYFUNCTION("""COMPUTED_VALUE"""),"")</f>
        <v/>
      </c>
      <c r="C858" s="6"/>
      <c r="D858" s="7"/>
    </row>
    <row r="859" spans="1:4" ht="15.75" customHeight="1">
      <c r="A859" s="1"/>
      <c r="B859" s="8" t="str">
        <f ca="1">IFERROR(__xludf.DUMMYFUNCTION("""COMPUTED_VALUE"""),"")</f>
        <v/>
      </c>
      <c r="C859" s="6"/>
      <c r="D859" s="7"/>
    </row>
    <row r="860" spans="1:4" ht="15.75" customHeight="1">
      <c r="A860" s="1"/>
      <c r="B860" s="8" t="str">
        <f ca="1">IFERROR(__xludf.DUMMYFUNCTION("""COMPUTED_VALUE"""),"")</f>
        <v/>
      </c>
      <c r="C860" s="6"/>
      <c r="D860" s="7"/>
    </row>
    <row r="861" spans="1:4" ht="15.75" customHeight="1">
      <c r="A861" s="1"/>
      <c r="B861" s="8" t="str">
        <f ca="1">IFERROR(__xludf.DUMMYFUNCTION("""COMPUTED_VALUE"""),"")</f>
        <v/>
      </c>
      <c r="C861" s="6"/>
      <c r="D861" s="7"/>
    </row>
    <row r="862" spans="1:4" ht="15.75" customHeight="1">
      <c r="A862" s="1"/>
      <c r="B862" s="8" t="str">
        <f ca="1">IFERROR(__xludf.DUMMYFUNCTION("""COMPUTED_VALUE"""),"")</f>
        <v/>
      </c>
      <c r="C862" s="6"/>
      <c r="D862" s="7"/>
    </row>
    <row r="863" spans="1:4" ht="15.75" customHeight="1">
      <c r="A863" s="1"/>
      <c r="B863" s="8" t="str">
        <f ca="1">IFERROR(__xludf.DUMMYFUNCTION("""COMPUTED_VALUE"""),"")</f>
        <v/>
      </c>
      <c r="C863" s="6"/>
      <c r="D863" s="7"/>
    </row>
    <row r="864" spans="1:4" ht="15.75" customHeight="1">
      <c r="A864" s="1"/>
      <c r="B864" s="8" t="str">
        <f ca="1">IFERROR(__xludf.DUMMYFUNCTION("""COMPUTED_VALUE"""),"")</f>
        <v/>
      </c>
      <c r="C864" s="6"/>
      <c r="D864" s="7"/>
    </row>
    <row r="865" spans="1:4" ht="15.75" customHeight="1">
      <c r="A865" s="1"/>
      <c r="B865" s="8" t="str">
        <f ca="1">IFERROR(__xludf.DUMMYFUNCTION("""COMPUTED_VALUE"""),"")</f>
        <v/>
      </c>
      <c r="C865" s="6"/>
      <c r="D865" s="7"/>
    </row>
    <row r="866" spans="1:4" ht="15.75" customHeight="1">
      <c r="A866" s="1"/>
      <c r="B866" s="8" t="str">
        <f ca="1">IFERROR(__xludf.DUMMYFUNCTION("""COMPUTED_VALUE"""),"")</f>
        <v/>
      </c>
      <c r="C866" s="6"/>
      <c r="D866" s="7"/>
    </row>
    <row r="867" spans="1:4" ht="15.75" customHeight="1">
      <c r="A867" s="1"/>
      <c r="B867" s="8" t="str">
        <f ca="1">IFERROR(__xludf.DUMMYFUNCTION("""COMPUTED_VALUE"""),"")</f>
        <v/>
      </c>
      <c r="C867" s="6"/>
      <c r="D867" s="7"/>
    </row>
    <row r="868" spans="1:4" ht="15.75" customHeight="1">
      <c r="A868" s="1"/>
      <c r="B868" s="8" t="str">
        <f ca="1">IFERROR(__xludf.DUMMYFUNCTION("""COMPUTED_VALUE"""),"")</f>
        <v/>
      </c>
      <c r="C868" s="6"/>
      <c r="D868" s="7"/>
    </row>
    <row r="869" spans="1:4" ht="15.75" customHeight="1">
      <c r="A869" s="1"/>
      <c r="B869" s="8" t="str">
        <f ca="1">IFERROR(__xludf.DUMMYFUNCTION("""COMPUTED_VALUE"""),"")</f>
        <v/>
      </c>
      <c r="C869" s="6"/>
      <c r="D869" s="7"/>
    </row>
    <row r="870" spans="1:4" ht="15.75" customHeight="1">
      <c r="A870" s="1"/>
      <c r="B870" s="8" t="str">
        <f ca="1">IFERROR(__xludf.DUMMYFUNCTION("""COMPUTED_VALUE"""),"")</f>
        <v/>
      </c>
      <c r="C870" s="6"/>
      <c r="D870" s="7"/>
    </row>
    <row r="871" spans="1:4" ht="15.75" customHeight="1">
      <c r="A871" s="1"/>
      <c r="B871" s="8" t="str">
        <f ca="1">IFERROR(__xludf.DUMMYFUNCTION("""COMPUTED_VALUE"""),"")</f>
        <v/>
      </c>
      <c r="C871" s="6"/>
      <c r="D871" s="7"/>
    </row>
    <row r="872" spans="1:4" ht="15.75" customHeight="1">
      <c r="A872" s="1"/>
      <c r="B872" s="8" t="str">
        <f ca="1">IFERROR(__xludf.DUMMYFUNCTION("""COMPUTED_VALUE"""),"")</f>
        <v/>
      </c>
      <c r="C872" s="6"/>
      <c r="D872" s="7"/>
    </row>
    <row r="873" spans="1:4" ht="15.75" customHeight="1">
      <c r="A873" s="1"/>
      <c r="B873" s="8" t="str">
        <f ca="1">IFERROR(__xludf.DUMMYFUNCTION("""COMPUTED_VALUE"""),"")</f>
        <v/>
      </c>
      <c r="C873" s="6"/>
      <c r="D873" s="7"/>
    </row>
    <row r="874" spans="1:4" ht="15.75" customHeight="1">
      <c r="A874" s="1"/>
      <c r="B874" s="8" t="str">
        <f ca="1">IFERROR(__xludf.DUMMYFUNCTION("""COMPUTED_VALUE"""),"")</f>
        <v/>
      </c>
      <c r="C874" s="6"/>
      <c r="D874" s="7"/>
    </row>
    <row r="875" spans="1:4" ht="15.75" customHeight="1">
      <c r="A875" s="1"/>
      <c r="B875" s="8" t="str">
        <f ca="1">IFERROR(__xludf.DUMMYFUNCTION("""COMPUTED_VALUE"""),"")</f>
        <v/>
      </c>
      <c r="C875" s="6"/>
      <c r="D875" s="7"/>
    </row>
    <row r="876" spans="1:4" ht="15.75" customHeight="1">
      <c r="A876" s="1"/>
      <c r="B876" s="8" t="str">
        <f ca="1">IFERROR(__xludf.DUMMYFUNCTION("""COMPUTED_VALUE"""),"")</f>
        <v/>
      </c>
      <c r="C876" s="6"/>
      <c r="D876" s="7"/>
    </row>
    <row r="877" spans="1:4" ht="15.75" customHeight="1">
      <c r="A877" s="1"/>
      <c r="B877" s="8" t="str">
        <f ca="1">IFERROR(__xludf.DUMMYFUNCTION("""COMPUTED_VALUE"""),"")</f>
        <v/>
      </c>
      <c r="C877" s="6"/>
      <c r="D877" s="7"/>
    </row>
    <row r="878" spans="1:4" ht="15.75" customHeight="1">
      <c r="A878" s="1"/>
      <c r="B878" s="8" t="str">
        <f ca="1">IFERROR(__xludf.DUMMYFUNCTION("""COMPUTED_VALUE"""),"")</f>
        <v/>
      </c>
      <c r="C878" s="6"/>
      <c r="D878" s="7"/>
    </row>
    <row r="879" spans="1:4" ht="15.75" customHeight="1">
      <c r="A879" s="1"/>
      <c r="B879" s="8" t="str">
        <f ca="1">IFERROR(__xludf.DUMMYFUNCTION("""COMPUTED_VALUE"""),"")</f>
        <v/>
      </c>
      <c r="C879" s="6"/>
      <c r="D879" s="7"/>
    </row>
    <row r="880" spans="1:4" ht="15.75" customHeight="1">
      <c r="A880" s="1"/>
      <c r="B880" s="8" t="str">
        <f ca="1">IFERROR(__xludf.DUMMYFUNCTION("""COMPUTED_VALUE"""),"")</f>
        <v/>
      </c>
      <c r="C880" s="6"/>
      <c r="D880" s="7"/>
    </row>
    <row r="881" spans="1:4" ht="15.75" customHeight="1">
      <c r="A881" s="1"/>
      <c r="B881" s="8" t="str">
        <f ca="1">IFERROR(__xludf.DUMMYFUNCTION("""COMPUTED_VALUE"""),"")</f>
        <v/>
      </c>
      <c r="C881" s="6"/>
      <c r="D881" s="7"/>
    </row>
    <row r="882" spans="1:4" ht="15.75" customHeight="1">
      <c r="A882" s="1"/>
      <c r="B882" s="8" t="str">
        <f ca="1">IFERROR(__xludf.DUMMYFUNCTION("""COMPUTED_VALUE"""),"")</f>
        <v/>
      </c>
      <c r="C882" s="6"/>
      <c r="D882" s="7"/>
    </row>
    <row r="883" spans="1:4" ht="15.75" customHeight="1">
      <c r="A883" s="1"/>
      <c r="B883" s="8" t="str">
        <f ca="1">IFERROR(__xludf.DUMMYFUNCTION("""COMPUTED_VALUE"""),"")</f>
        <v/>
      </c>
      <c r="C883" s="6"/>
      <c r="D883" s="7"/>
    </row>
    <row r="884" spans="1:4" ht="15.75" customHeight="1">
      <c r="A884" s="1"/>
      <c r="B884" s="8" t="str">
        <f ca="1">IFERROR(__xludf.DUMMYFUNCTION("""COMPUTED_VALUE"""),"")</f>
        <v/>
      </c>
      <c r="C884" s="6"/>
      <c r="D884" s="7"/>
    </row>
    <row r="885" spans="1:4" ht="15.75" customHeight="1">
      <c r="A885" s="1"/>
      <c r="B885" s="8" t="str">
        <f ca="1">IFERROR(__xludf.DUMMYFUNCTION("""COMPUTED_VALUE"""),"")</f>
        <v/>
      </c>
      <c r="C885" s="6"/>
      <c r="D885" s="7"/>
    </row>
    <row r="886" spans="1:4" ht="15.75" customHeight="1">
      <c r="A886" s="1"/>
      <c r="B886" s="8" t="str">
        <f ca="1">IFERROR(__xludf.DUMMYFUNCTION("""COMPUTED_VALUE"""),"")</f>
        <v/>
      </c>
      <c r="C886" s="6"/>
      <c r="D886" s="7"/>
    </row>
    <row r="887" spans="1:4" ht="15.75" customHeight="1">
      <c r="A887" s="1"/>
      <c r="B887" s="8" t="str">
        <f ca="1">IFERROR(__xludf.DUMMYFUNCTION("""COMPUTED_VALUE"""),"")</f>
        <v/>
      </c>
      <c r="C887" s="6"/>
      <c r="D887" s="7"/>
    </row>
    <row r="888" spans="1:4" ht="15.75" customHeight="1">
      <c r="A888" s="1"/>
      <c r="B888" s="8" t="str">
        <f ca="1">IFERROR(__xludf.DUMMYFUNCTION("""COMPUTED_VALUE"""),"")</f>
        <v/>
      </c>
      <c r="C888" s="6"/>
      <c r="D888" s="7"/>
    </row>
    <row r="889" spans="1:4" ht="15.75" customHeight="1">
      <c r="A889" s="1"/>
      <c r="B889" s="8" t="str">
        <f ca="1">IFERROR(__xludf.DUMMYFUNCTION("""COMPUTED_VALUE"""),"")</f>
        <v/>
      </c>
      <c r="C889" s="6"/>
      <c r="D889" s="7"/>
    </row>
    <row r="890" spans="1:4" ht="15.75" customHeight="1">
      <c r="A890" s="1"/>
      <c r="B890" s="8" t="str">
        <f ca="1">IFERROR(__xludf.DUMMYFUNCTION("""COMPUTED_VALUE"""),"")</f>
        <v/>
      </c>
      <c r="C890" s="6"/>
      <c r="D890" s="7"/>
    </row>
    <row r="891" spans="1:4" ht="15.75" customHeight="1">
      <c r="A891" s="1"/>
      <c r="B891" s="8" t="str">
        <f ca="1">IFERROR(__xludf.DUMMYFUNCTION("""COMPUTED_VALUE"""),"")</f>
        <v/>
      </c>
      <c r="C891" s="6"/>
      <c r="D891" s="7"/>
    </row>
    <row r="892" spans="1:4" ht="15.75" customHeight="1">
      <c r="A892" s="1"/>
      <c r="B892" s="8" t="str">
        <f ca="1">IFERROR(__xludf.DUMMYFUNCTION("""COMPUTED_VALUE"""),"")</f>
        <v/>
      </c>
      <c r="C892" s="6"/>
      <c r="D892" s="7"/>
    </row>
    <row r="893" spans="1:4" ht="15.75" customHeight="1">
      <c r="A893" s="1"/>
      <c r="B893" s="8" t="str">
        <f ca="1">IFERROR(__xludf.DUMMYFUNCTION("""COMPUTED_VALUE"""),"")</f>
        <v/>
      </c>
      <c r="C893" s="6"/>
      <c r="D893" s="7"/>
    </row>
    <row r="894" spans="1:4" ht="15.75" customHeight="1">
      <c r="A894" s="1"/>
      <c r="B894" s="8" t="str">
        <f ca="1">IFERROR(__xludf.DUMMYFUNCTION("""COMPUTED_VALUE"""),"")</f>
        <v/>
      </c>
      <c r="C894" s="6"/>
      <c r="D894" s="7"/>
    </row>
    <row r="895" spans="1:4" ht="15.75" customHeight="1">
      <c r="A895" s="1"/>
      <c r="B895" s="8" t="str">
        <f ca="1">IFERROR(__xludf.DUMMYFUNCTION("""COMPUTED_VALUE"""),"")</f>
        <v/>
      </c>
      <c r="C895" s="6"/>
      <c r="D895" s="7"/>
    </row>
    <row r="896" spans="1:4" ht="15.75" customHeight="1">
      <c r="A896" s="1"/>
      <c r="B896" s="8" t="str">
        <f ca="1">IFERROR(__xludf.DUMMYFUNCTION("""COMPUTED_VALUE"""),"")</f>
        <v/>
      </c>
      <c r="C896" s="6"/>
      <c r="D896" s="7"/>
    </row>
    <row r="897" spans="1:4" ht="15.75" customHeight="1">
      <c r="A897" s="1"/>
      <c r="B897" s="8" t="str">
        <f ca="1">IFERROR(__xludf.DUMMYFUNCTION("""COMPUTED_VALUE"""),"")</f>
        <v/>
      </c>
      <c r="C897" s="6"/>
      <c r="D897" s="7"/>
    </row>
    <row r="898" spans="1:4" ht="15.75" customHeight="1">
      <c r="A898" s="1"/>
      <c r="B898" s="8" t="str">
        <f ca="1">IFERROR(__xludf.DUMMYFUNCTION("""COMPUTED_VALUE"""),"")</f>
        <v/>
      </c>
      <c r="C898" s="6"/>
      <c r="D898" s="7"/>
    </row>
    <row r="899" spans="1:4" ht="15.75" customHeight="1">
      <c r="A899" s="1"/>
      <c r="B899" s="8" t="str">
        <f ca="1">IFERROR(__xludf.DUMMYFUNCTION("""COMPUTED_VALUE"""),"")</f>
        <v/>
      </c>
      <c r="C899" s="6"/>
      <c r="D899" s="7"/>
    </row>
    <row r="900" spans="1:4" ht="15.75" customHeight="1">
      <c r="A900" s="1"/>
      <c r="B900" s="8" t="str">
        <f ca="1">IFERROR(__xludf.DUMMYFUNCTION("""COMPUTED_VALUE"""),"")</f>
        <v/>
      </c>
      <c r="C900" s="6"/>
      <c r="D900" s="7"/>
    </row>
    <row r="901" spans="1:4" ht="15.75" customHeight="1">
      <c r="A901" s="1"/>
      <c r="B901" s="8" t="str">
        <f ca="1">IFERROR(__xludf.DUMMYFUNCTION("""COMPUTED_VALUE"""),"")</f>
        <v/>
      </c>
      <c r="C901" s="6"/>
      <c r="D901" s="7"/>
    </row>
    <row r="902" spans="1:4" ht="15.75" customHeight="1">
      <c r="A902" s="1"/>
      <c r="B902" s="8" t="str">
        <f ca="1">IFERROR(__xludf.DUMMYFUNCTION("""COMPUTED_VALUE"""),"")</f>
        <v/>
      </c>
      <c r="C902" s="6"/>
      <c r="D902" s="7"/>
    </row>
    <row r="903" spans="1:4" ht="15.75" customHeight="1">
      <c r="A903" s="1"/>
      <c r="B903" s="8" t="str">
        <f ca="1">IFERROR(__xludf.DUMMYFUNCTION("""COMPUTED_VALUE"""),"")</f>
        <v/>
      </c>
      <c r="C903" s="6"/>
      <c r="D903" s="7"/>
    </row>
    <row r="904" spans="1:4" ht="15.75" customHeight="1">
      <c r="A904" s="1"/>
      <c r="B904" s="8" t="str">
        <f ca="1">IFERROR(__xludf.DUMMYFUNCTION("""COMPUTED_VALUE"""),"")</f>
        <v/>
      </c>
      <c r="C904" s="6"/>
      <c r="D904" s="7"/>
    </row>
    <row r="905" spans="1:4" ht="15.75" customHeight="1">
      <c r="A905" s="1"/>
      <c r="B905" s="8" t="str">
        <f ca="1">IFERROR(__xludf.DUMMYFUNCTION("""COMPUTED_VALUE"""),"")</f>
        <v/>
      </c>
      <c r="C905" s="6"/>
      <c r="D905" s="7"/>
    </row>
    <row r="906" spans="1:4" ht="15.75" customHeight="1">
      <c r="A906" s="1"/>
      <c r="B906" s="8" t="str">
        <f ca="1">IFERROR(__xludf.DUMMYFUNCTION("""COMPUTED_VALUE"""),"")</f>
        <v/>
      </c>
      <c r="C906" s="6"/>
      <c r="D906" s="7"/>
    </row>
    <row r="907" spans="1:4" ht="15.75" customHeight="1">
      <c r="A907" s="1"/>
      <c r="B907" s="8" t="str">
        <f ca="1">IFERROR(__xludf.DUMMYFUNCTION("""COMPUTED_VALUE"""),"")</f>
        <v/>
      </c>
      <c r="C907" s="6"/>
      <c r="D907" s="7"/>
    </row>
    <row r="908" spans="1:4" ht="15.75" customHeight="1">
      <c r="A908" s="1"/>
      <c r="B908" s="8" t="str">
        <f ca="1">IFERROR(__xludf.DUMMYFUNCTION("""COMPUTED_VALUE"""),"")</f>
        <v/>
      </c>
      <c r="C908" s="6"/>
      <c r="D908" s="7"/>
    </row>
    <row r="909" spans="1:4" ht="15.75" customHeight="1">
      <c r="A909" s="1"/>
      <c r="B909" s="8" t="str">
        <f ca="1">IFERROR(__xludf.DUMMYFUNCTION("""COMPUTED_VALUE"""),"")</f>
        <v/>
      </c>
      <c r="C909" s="6"/>
      <c r="D909" s="7"/>
    </row>
    <row r="910" spans="1:4" ht="15.75" customHeight="1">
      <c r="A910" s="1"/>
      <c r="B910" s="8" t="str">
        <f ca="1">IFERROR(__xludf.DUMMYFUNCTION("""COMPUTED_VALUE"""),"")</f>
        <v/>
      </c>
      <c r="C910" s="6"/>
      <c r="D910" s="7"/>
    </row>
    <row r="911" spans="1:4" ht="15.75" customHeight="1">
      <c r="A911" s="1"/>
      <c r="B911" s="8" t="str">
        <f ca="1">IFERROR(__xludf.DUMMYFUNCTION("""COMPUTED_VALUE"""),"")</f>
        <v/>
      </c>
      <c r="C911" s="6"/>
      <c r="D911" s="7"/>
    </row>
    <row r="912" spans="1:4" ht="15.75" customHeight="1">
      <c r="A912" s="1"/>
      <c r="B912" s="8" t="str">
        <f ca="1">IFERROR(__xludf.DUMMYFUNCTION("""COMPUTED_VALUE"""),"")</f>
        <v/>
      </c>
      <c r="C912" s="6"/>
      <c r="D912" s="7"/>
    </row>
    <row r="913" spans="1:4" ht="15.75" customHeight="1">
      <c r="A913" s="1"/>
      <c r="B913" s="8" t="str">
        <f ca="1">IFERROR(__xludf.DUMMYFUNCTION("""COMPUTED_VALUE"""),"")</f>
        <v/>
      </c>
      <c r="C913" s="6"/>
      <c r="D913" s="7"/>
    </row>
    <row r="914" spans="1:4" ht="15.75" customHeight="1">
      <c r="A914" s="1"/>
      <c r="B914" s="8" t="str">
        <f ca="1">IFERROR(__xludf.DUMMYFUNCTION("""COMPUTED_VALUE"""),"")</f>
        <v/>
      </c>
      <c r="C914" s="6"/>
      <c r="D914" s="7"/>
    </row>
    <row r="915" spans="1:4" ht="15.75" customHeight="1">
      <c r="A915" s="1"/>
      <c r="B915" s="8" t="str">
        <f ca="1">IFERROR(__xludf.DUMMYFUNCTION("""COMPUTED_VALUE"""),"")</f>
        <v/>
      </c>
      <c r="C915" s="6"/>
      <c r="D915" s="7"/>
    </row>
    <row r="916" spans="1:4" ht="15.75" customHeight="1">
      <c r="A916" s="1"/>
      <c r="B916" s="8" t="str">
        <f ca="1">IFERROR(__xludf.DUMMYFUNCTION("""COMPUTED_VALUE"""),"")</f>
        <v/>
      </c>
      <c r="C916" s="6"/>
      <c r="D916" s="7"/>
    </row>
    <row r="917" spans="1:4" ht="15.75" customHeight="1">
      <c r="A917" s="1"/>
      <c r="B917" s="8" t="str">
        <f ca="1">IFERROR(__xludf.DUMMYFUNCTION("""COMPUTED_VALUE"""),"")</f>
        <v/>
      </c>
      <c r="C917" s="6"/>
      <c r="D917" s="7"/>
    </row>
    <row r="918" spans="1:4" ht="15.75" customHeight="1">
      <c r="A918" s="1"/>
      <c r="B918" s="8" t="str">
        <f ca="1">IFERROR(__xludf.DUMMYFUNCTION("""COMPUTED_VALUE"""),"")</f>
        <v/>
      </c>
      <c r="C918" s="6"/>
      <c r="D918" s="7"/>
    </row>
    <row r="919" spans="1:4" ht="15.75" customHeight="1">
      <c r="A919" s="1"/>
      <c r="B919" s="8" t="str">
        <f ca="1">IFERROR(__xludf.DUMMYFUNCTION("""COMPUTED_VALUE"""),"")</f>
        <v/>
      </c>
      <c r="C919" s="6"/>
      <c r="D919" s="7"/>
    </row>
    <row r="920" spans="1:4" ht="15.75" customHeight="1">
      <c r="A920" s="1"/>
      <c r="B920" s="8" t="str">
        <f ca="1">IFERROR(__xludf.DUMMYFUNCTION("""COMPUTED_VALUE"""),"")</f>
        <v/>
      </c>
      <c r="C920" s="6"/>
      <c r="D920" s="7"/>
    </row>
    <row r="921" spans="1:4" ht="15.75" customHeight="1">
      <c r="A921" s="1"/>
      <c r="B921" s="8" t="str">
        <f ca="1">IFERROR(__xludf.DUMMYFUNCTION("""COMPUTED_VALUE"""),"")</f>
        <v/>
      </c>
      <c r="C921" s="6"/>
      <c r="D921" s="7"/>
    </row>
    <row r="922" spans="1:4" ht="15.75" customHeight="1">
      <c r="A922" s="1"/>
      <c r="B922" s="8" t="str">
        <f ca="1">IFERROR(__xludf.DUMMYFUNCTION("""COMPUTED_VALUE"""),"")</f>
        <v/>
      </c>
      <c r="C922" s="6"/>
      <c r="D922" s="7"/>
    </row>
    <row r="923" spans="1:4" ht="15.75" customHeight="1">
      <c r="A923" s="1"/>
      <c r="B923" s="8" t="str">
        <f ca="1">IFERROR(__xludf.DUMMYFUNCTION("""COMPUTED_VALUE"""),"")</f>
        <v/>
      </c>
      <c r="C923" s="6"/>
      <c r="D923" s="7"/>
    </row>
    <row r="924" spans="1:4" ht="15.75" customHeight="1">
      <c r="A924" s="1"/>
      <c r="B924" s="8" t="str">
        <f ca="1">IFERROR(__xludf.DUMMYFUNCTION("""COMPUTED_VALUE"""),"")</f>
        <v/>
      </c>
      <c r="C924" s="6"/>
      <c r="D924" s="7"/>
    </row>
    <row r="925" spans="1:4" ht="15.75" customHeight="1">
      <c r="A925" s="1"/>
      <c r="B925" s="8" t="str">
        <f ca="1">IFERROR(__xludf.DUMMYFUNCTION("""COMPUTED_VALUE"""),"")</f>
        <v/>
      </c>
      <c r="C925" s="6"/>
      <c r="D925" s="7"/>
    </row>
    <row r="926" spans="1:4" ht="15.75" customHeight="1">
      <c r="A926" s="1"/>
      <c r="B926" s="8" t="str">
        <f ca="1">IFERROR(__xludf.DUMMYFUNCTION("""COMPUTED_VALUE"""),"")</f>
        <v/>
      </c>
      <c r="C926" s="6"/>
      <c r="D926" s="7"/>
    </row>
    <row r="927" spans="1:4" ht="15.75" customHeight="1">
      <c r="A927" s="1"/>
      <c r="B927" s="8" t="str">
        <f ca="1">IFERROR(__xludf.DUMMYFUNCTION("""COMPUTED_VALUE"""),"")</f>
        <v/>
      </c>
      <c r="C927" s="6"/>
      <c r="D927" s="7"/>
    </row>
    <row r="928" spans="1:4" ht="15.75" customHeight="1">
      <c r="A928" s="1"/>
      <c r="B928" s="8" t="str">
        <f ca="1">IFERROR(__xludf.DUMMYFUNCTION("""COMPUTED_VALUE"""),"")</f>
        <v/>
      </c>
      <c r="C928" s="6"/>
      <c r="D928" s="7"/>
    </row>
    <row r="929" spans="1:4" ht="15.75" customHeight="1">
      <c r="A929" s="1"/>
      <c r="B929" s="8" t="str">
        <f ca="1">IFERROR(__xludf.DUMMYFUNCTION("""COMPUTED_VALUE"""),"")</f>
        <v/>
      </c>
      <c r="C929" s="6"/>
      <c r="D929" s="7"/>
    </row>
    <row r="930" spans="1:4" ht="15.75" customHeight="1">
      <c r="A930" s="1"/>
      <c r="B930" s="8" t="str">
        <f ca="1">IFERROR(__xludf.DUMMYFUNCTION("""COMPUTED_VALUE"""),"")</f>
        <v/>
      </c>
      <c r="C930" s="6"/>
      <c r="D930" s="7"/>
    </row>
    <row r="931" spans="1:4" ht="15.75" customHeight="1">
      <c r="A931" s="1"/>
      <c r="B931" s="8" t="str">
        <f ca="1">IFERROR(__xludf.DUMMYFUNCTION("""COMPUTED_VALUE"""),"")</f>
        <v/>
      </c>
      <c r="C931" s="6"/>
      <c r="D931" s="7"/>
    </row>
    <row r="932" spans="1:4" ht="15.75" customHeight="1">
      <c r="A932" s="1"/>
      <c r="B932" s="8" t="str">
        <f ca="1">IFERROR(__xludf.DUMMYFUNCTION("""COMPUTED_VALUE"""),"")</f>
        <v/>
      </c>
      <c r="C932" s="6"/>
      <c r="D932" s="7"/>
    </row>
    <row r="933" spans="1:4" ht="15.75" customHeight="1">
      <c r="A933" s="1"/>
      <c r="B933" s="8" t="str">
        <f ca="1">IFERROR(__xludf.DUMMYFUNCTION("""COMPUTED_VALUE"""),"")</f>
        <v/>
      </c>
      <c r="C933" s="6"/>
      <c r="D933" s="7"/>
    </row>
    <row r="934" spans="1:4" ht="15.75" customHeight="1">
      <c r="A934" s="1"/>
      <c r="B934" s="8" t="str">
        <f ca="1">IFERROR(__xludf.DUMMYFUNCTION("""COMPUTED_VALUE"""),"")</f>
        <v/>
      </c>
      <c r="C934" s="6"/>
      <c r="D934" s="7"/>
    </row>
    <row r="935" spans="1:4" ht="15.75" customHeight="1">
      <c r="A935" s="1"/>
      <c r="B935" s="8" t="str">
        <f ca="1">IFERROR(__xludf.DUMMYFUNCTION("""COMPUTED_VALUE"""),"")</f>
        <v/>
      </c>
      <c r="C935" s="6"/>
      <c r="D935" s="7"/>
    </row>
    <row r="936" spans="1:4" ht="15.75" customHeight="1">
      <c r="A936" s="1"/>
      <c r="B936" s="8" t="str">
        <f ca="1">IFERROR(__xludf.DUMMYFUNCTION("""COMPUTED_VALUE"""),"")</f>
        <v/>
      </c>
      <c r="C936" s="6"/>
      <c r="D936" s="7"/>
    </row>
    <row r="937" spans="1:4" ht="15.75" customHeight="1">
      <c r="A937" s="1"/>
      <c r="B937" s="8" t="str">
        <f ca="1">IFERROR(__xludf.DUMMYFUNCTION("""COMPUTED_VALUE"""),"")</f>
        <v/>
      </c>
      <c r="C937" s="6"/>
      <c r="D937" s="7"/>
    </row>
    <row r="938" spans="1:4" ht="15.75" customHeight="1">
      <c r="A938" s="1"/>
      <c r="B938" s="8" t="str">
        <f ca="1">IFERROR(__xludf.DUMMYFUNCTION("""COMPUTED_VALUE"""),"")</f>
        <v/>
      </c>
      <c r="C938" s="6"/>
      <c r="D938" s="7"/>
    </row>
    <row r="939" spans="1:4" ht="15.75" customHeight="1">
      <c r="A939" s="1"/>
      <c r="B939" s="8" t="str">
        <f ca="1">IFERROR(__xludf.DUMMYFUNCTION("""COMPUTED_VALUE"""),"")</f>
        <v/>
      </c>
      <c r="C939" s="6"/>
      <c r="D939" s="7"/>
    </row>
    <row r="940" spans="1:4" ht="15.75" customHeight="1">
      <c r="A940" s="1"/>
      <c r="B940" s="8" t="str">
        <f ca="1">IFERROR(__xludf.DUMMYFUNCTION("""COMPUTED_VALUE"""),"")</f>
        <v/>
      </c>
      <c r="C940" s="6"/>
      <c r="D940" s="7"/>
    </row>
    <row r="941" spans="1:4" ht="15.75" customHeight="1">
      <c r="A941" s="1"/>
      <c r="B941" s="8" t="str">
        <f ca="1">IFERROR(__xludf.DUMMYFUNCTION("""COMPUTED_VALUE"""),"")</f>
        <v/>
      </c>
      <c r="C941" s="6"/>
      <c r="D941" s="7"/>
    </row>
    <row r="942" spans="1:4" ht="15.75" customHeight="1">
      <c r="A942" s="1"/>
      <c r="B942" s="8" t="str">
        <f ca="1">IFERROR(__xludf.DUMMYFUNCTION("""COMPUTED_VALUE"""),"")</f>
        <v/>
      </c>
      <c r="C942" s="6"/>
      <c r="D942" s="7"/>
    </row>
    <row r="943" spans="1:4" ht="15.75" customHeight="1">
      <c r="A943" s="1"/>
      <c r="B943" s="8" t="str">
        <f ca="1">IFERROR(__xludf.DUMMYFUNCTION("""COMPUTED_VALUE"""),"")</f>
        <v/>
      </c>
      <c r="C943" s="6"/>
      <c r="D943" s="7"/>
    </row>
    <row r="944" spans="1:4" ht="15.75" customHeight="1">
      <c r="A944" s="1"/>
      <c r="B944" s="8" t="str">
        <f ca="1">IFERROR(__xludf.DUMMYFUNCTION("""COMPUTED_VALUE"""),"")</f>
        <v/>
      </c>
      <c r="C944" s="6"/>
      <c r="D944" s="7"/>
    </row>
    <row r="945" spans="1:4" ht="15.75" customHeight="1">
      <c r="A945" s="1"/>
      <c r="B945" s="8" t="str">
        <f ca="1">IFERROR(__xludf.DUMMYFUNCTION("""COMPUTED_VALUE"""),"")</f>
        <v/>
      </c>
      <c r="C945" s="6"/>
      <c r="D945" s="7"/>
    </row>
    <row r="946" spans="1:4" ht="15.75" customHeight="1">
      <c r="A946" s="1"/>
      <c r="B946" s="8" t="str">
        <f ca="1">IFERROR(__xludf.DUMMYFUNCTION("""COMPUTED_VALUE"""),"")</f>
        <v/>
      </c>
      <c r="C946" s="6"/>
      <c r="D946" s="7"/>
    </row>
    <row r="947" spans="1:4" ht="15.75" customHeight="1">
      <c r="A947" s="1"/>
      <c r="B947" s="8" t="str">
        <f ca="1">IFERROR(__xludf.DUMMYFUNCTION("""COMPUTED_VALUE"""),"")</f>
        <v/>
      </c>
      <c r="C947" s="6"/>
      <c r="D947" s="7"/>
    </row>
    <row r="948" spans="1:4" ht="15.75" customHeight="1">
      <c r="A948" s="1"/>
      <c r="B948" s="8" t="str">
        <f ca="1">IFERROR(__xludf.DUMMYFUNCTION("""COMPUTED_VALUE"""),"")</f>
        <v/>
      </c>
      <c r="C948" s="6"/>
      <c r="D948" s="7"/>
    </row>
    <row r="949" spans="1:4" ht="15.75" customHeight="1">
      <c r="A949" s="1"/>
      <c r="B949" s="8" t="str">
        <f ca="1">IFERROR(__xludf.DUMMYFUNCTION("""COMPUTED_VALUE"""),"")</f>
        <v/>
      </c>
      <c r="C949" s="6"/>
      <c r="D949" s="7"/>
    </row>
    <row r="950" spans="1:4" ht="15.75" customHeight="1">
      <c r="A950" s="1"/>
      <c r="B950" s="8" t="str">
        <f ca="1">IFERROR(__xludf.DUMMYFUNCTION("""COMPUTED_VALUE"""),"")</f>
        <v/>
      </c>
      <c r="C950" s="6"/>
      <c r="D950" s="7"/>
    </row>
    <row r="951" spans="1:4" ht="15.75" customHeight="1">
      <c r="A951" s="1"/>
      <c r="B951" s="8" t="str">
        <f ca="1">IFERROR(__xludf.DUMMYFUNCTION("""COMPUTED_VALUE"""),"")</f>
        <v/>
      </c>
      <c r="C951" s="6"/>
      <c r="D951" s="7"/>
    </row>
    <row r="952" spans="1:4" ht="15.75" customHeight="1">
      <c r="A952" s="1"/>
      <c r="B952" s="8" t="str">
        <f ca="1">IFERROR(__xludf.DUMMYFUNCTION("""COMPUTED_VALUE"""),"")</f>
        <v/>
      </c>
      <c r="C952" s="6"/>
      <c r="D952" s="7"/>
    </row>
    <row r="953" spans="1:4" ht="15.75" customHeight="1">
      <c r="A953" s="1"/>
      <c r="B953" s="8" t="str">
        <f ca="1">IFERROR(__xludf.DUMMYFUNCTION("""COMPUTED_VALUE"""),"")</f>
        <v/>
      </c>
      <c r="C953" s="6"/>
      <c r="D953" s="7"/>
    </row>
    <row r="954" spans="1:4" ht="15.75" customHeight="1">
      <c r="A954" s="1"/>
      <c r="B954" s="8" t="str">
        <f ca="1">IFERROR(__xludf.DUMMYFUNCTION("""COMPUTED_VALUE"""),"")</f>
        <v/>
      </c>
      <c r="C954" s="6"/>
      <c r="D954" s="7"/>
    </row>
    <row r="955" spans="1:4" ht="15.75" customHeight="1">
      <c r="A955" s="1"/>
      <c r="B955" s="8" t="str">
        <f ca="1">IFERROR(__xludf.DUMMYFUNCTION("""COMPUTED_VALUE"""),"")</f>
        <v/>
      </c>
      <c r="C955" s="6"/>
      <c r="D955" s="7"/>
    </row>
    <row r="956" spans="1:4" ht="15.75" customHeight="1">
      <c r="A956" s="1"/>
      <c r="B956" s="8" t="str">
        <f ca="1">IFERROR(__xludf.DUMMYFUNCTION("""COMPUTED_VALUE"""),"")</f>
        <v/>
      </c>
      <c r="C956" s="6"/>
      <c r="D956" s="7"/>
    </row>
    <row r="957" spans="1:4" ht="15.75" customHeight="1">
      <c r="A957" s="1"/>
      <c r="B957" s="8" t="str">
        <f ca="1">IFERROR(__xludf.DUMMYFUNCTION("""COMPUTED_VALUE"""),"")</f>
        <v/>
      </c>
      <c r="C957" s="6"/>
      <c r="D957" s="7"/>
    </row>
    <row r="958" spans="1:4" ht="15.75" customHeight="1">
      <c r="A958" s="1"/>
      <c r="B958" s="8" t="str">
        <f ca="1">IFERROR(__xludf.DUMMYFUNCTION("""COMPUTED_VALUE"""),"")</f>
        <v/>
      </c>
      <c r="C958" s="6"/>
      <c r="D958" s="7"/>
    </row>
    <row r="959" spans="1:4" ht="15.75" customHeight="1">
      <c r="A959" s="1"/>
      <c r="B959" s="8" t="str">
        <f ca="1">IFERROR(__xludf.DUMMYFUNCTION("""COMPUTED_VALUE"""),"")</f>
        <v/>
      </c>
      <c r="C959" s="6"/>
      <c r="D959" s="7"/>
    </row>
    <row r="960" spans="1:4" ht="15.75" customHeight="1">
      <c r="A960" s="1"/>
      <c r="B960" s="8" t="str">
        <f ca="1">IFERROR(__xludf.DUMMYFUNCTION("""COMPUTED_VALUE"""),"")</f>
        <v/>
      </c>
      <c r="C960" s="6"/>
      <c r="D960" s="7"/>
    </row>
    <row r="961" spans="1:4" ht="15.75" customHeight="1">
      <c r="A961" s="1"/>
      <c r="B961" s="8" t="str">
        <f ca="1">IFERROR(__xludf.DUMMYFUNCTION("""COMPUTED_VALUE"""),"")</f>
        <v/>
      </c>
      <c r="C961" s="6"/>
      <c r="D961" s="7"/>
    </row>
    <row r="962" spans="1:4" ht="15.75" customHeight="1">
      <c r="A962" s="1"/>
      <c r="B962" s="8" t="str">
        <f ca="1">IFERROR(__xludf.DUMMYFUNCTION("""COMPUTED_VALUE"""),"")</f>
        <v/>
      </c>
      <c r="C962" s="6"/>
      <c r="D962" s="7"/>
    </row>
    <row r="963" spans="1:4" ht="15.75" customHeight="1">
      <c r="A963" s="1"/>
      <c r="B963" s="8" t="str">
        <f ca="1">IFERROR(__xludf.DUMMYFUNCTION("""COMPUTED_VALUE"""),"")</f>
        <v/>
      </c>
      <c r="C963" s="6"/>
      <c r="D963" s="7"/>
    </row>
    <row r="964" spans="1:4" ht="15.75" customHeight="1">
      <c r="A964" s="1"/>
      <c r="B964" s="8" t="str">
        <f ca="1">IFERROR(__xludf.DUMMYFUNCTION("""COMPUTED_VALUE"""),"")</f>
        <v/>
      </c>
      <c r="C964" s="6"/>
      <c r="D964" s="7"/>
    </row>
    <row r="965" spans="1:4" ht="15.75" customHeight="1">
      <c r="A965" s="1"/>
      <c r="B965" s="8" t="str">
        <f ca="1">IFERROR(__xludf.DUMMYFUNCTION("""COMPUTED_VALUE"""),"")</f>
        <v/>
      </c>
      <c r="C965" s="6"/>
      <c r="D965" s="7"/>
    </row>
    <row r="966" spans="1:4" ht="15.75" customHeight="1">
      <c r="A966" s="1"/>
      <c r="B966" s="8" t="str">
        <f ca="1">IFERROR(__xludf.DUMMYFUNCTION("""COMPUTED_VALUE"""),"")</f>
        <v/>
      </c>
      <c r="C966" s="6"/>
      <c r="D966" s="7"/>
    </row>
    <row r="967" spans="1:4" ht="15.75" customHeight="1">
      <c r="A967" s="1"/>
      <c r="B967" s="8" t="str">
        <f ca="1">IFERROR(__xludf.DUMMYFUNCTION("""COMPUTED_VALUE"""),"")</f>
        <v/>
      </c>
      <c r="C967" s="6"/>
      <c r="D967" s="7"/>
    </row>
    <row r="968" spans="1:4" ht="15.75" customHeight="1">
      <c r="A968" s="1"/>
      <c r="B968" s="8" t="str">
        <f ca="1">IFERROR(__xludf.DUMMYFUNCTION("""COMPUTED_VALUE"""),"")</f>
        <v/>
      </c>
      <c r="C968" s="6"/>
      <c r="D968" s="7"/>
    </row>
    <row r="969" spans="1:4" ht="15.75" customHeight="1">
      <c r="A969" s="1"/>
      <c r="B969" s="8" t="str">
        <f ca="1">IFERROR(__xludf.DUMMYFUNCTION("""COMPUTED_VALUE"""),"")</f>
        <v/>
      </c>
      <c r="C969" s="6"/>
      <c r="D969" s="7"/>
    </row>
    <row r="970" spans="1:4" ht="15.75" customHeight="1">
      <c r="A970" s="1"/>
      <c r="B970" s="8" t="str">
        <f ca="1">IFERROR(__xludf.DUMMYFUNCTION("""COMPUTED_VALUE"""),"")</f>
        <v/>
      </c>
      <c r="C970" s="6"/>
      <c r="D970" s="7"/>
    </row>
    <row r="971" spans="1:4" ht="15.75" customHeight="1">
      <c r="A971" s="1"/>
      <c r="B971" s="8" t="str">
        <f ca="1">IFERROR(__xludf.DUMMYFUNCTION("""COMPUTED_VALUE"""),"")</f>
        <v/>
      </c>
      <c r="C971" s="6"/>
      <c r="D971" s="7"/>
    </row>
    <row r="972" spans="1:4" ht="15.75" customHeight="1">
      <c r="A972" s="1"/>
      <c r="B972" s="8" t="str">
        <f ca="1">IFERROR(__xludf.DUMMYFUNCTION("""COMPUTED_VALUE"""),"")</f>
        <v/>
      </c>
      <c r="C972" s="6"/>
      <c r="D972" s="7"/>
    </row>
    <row r="973" spans="1:4" ht="15.75" customHeight="1">
      <c r="A973" s="1"/>
      <c r="B973" s="8" t="str">
        <f ca="1">IFERROR(__xludf.DUMMYFUNCTION("""COMPUTED_VALUE"""),"")</f>
        <v/>
      </c>
      <c r="C973" s="6"/>
      <c r="D973" s="7"/>
    </row>
    <row r="974" spans="1:4" ht="15.75" customHeight="1">
      <c r="A974" s="1"/>
      <c r="B974" s="8" t="str">
        <f ca="1">IFERROR(__xludf.DUMMYFUNCTION("""COMPUTED_VALUE"""),"")</f>
        <v/>
      </c>
      <c r="C974" s="6"/>
      <c r="D974" s="7"/>
    </row>
    <row r="975" spans="1:4" ht="15.75" customHeight="1">
      <c r="A975" s="1"/>
      <c r="B975" s="8" t="str">
        <f ca="1">IFERROR(__xludf.DUMMYFUNCTION("""COMPUTED_VALUE"""),"")</f>
        <v/>
      </c>
      <c r="C975" s="6"/>
      <c r="D975" s="7"/>
    </row>
    <row r="976" spans="1:4" ht="15.75" customHeight="1">
      <c r="A976" s="1"/>
      <c r="B976" s="8" t="str">
        <f ca="1">IFERROR(__xludf.DUMMYFUNCTION("""COMPUTED_VALUE"""),"")</f>
        <v/>
      </c>
      <c r="C976" s="6"/>
      <c r="D976" s="7"/>
    </row>
    <row r="977" spans="1:4" ht="15.75" customHeight="1">
      <c r="A977" s="1"/>
      <c r="B977" s="8" t="str">
        <f ca="1">IFERROR(__xludf.DUMMYFUNCTION("""COMPUTED_VALUE"""),"")</f>
        <v/>
      </c>
      <c r="C977" s="6"/>
      <c r="D977" s="7"/>
    </row>
    <row r="978" spans="1:4" ht="15.75" customHeight="1">
      <c r="A978" s="1"/>
      <c r="B978" s="8" t="str">
        <f ca="1">IFERROR(__xludf.DUMMYFUNCTION("""COMPUTED_VALUE"""),"")</f>
        <v/>
      </c>
      <c r="C978" s="6"/>
      <c r="D978" s="7"/>
    </row>
    <row r="979" spans="1:4" ht="15.75" customHeight="1">
      <c r="A979" s="1"/>
      <c r="B979" s="8" t="str">
        <f ca="1">IFERROR(__xludf.DUMMYFUNCTION("""COMPUTED_VALUE"""),"")</f>
        <v/>
      </c>
      <c r="C979" s="6"/>
      <c r="D979" s="7"/>
    </row>
    <row r="980" spans="1:4" ht="15.75" customHeight="1">
      <c r="A980" s="1"/>
      <c r="B980" s="8" t="str">
        <f ca="1">IFERROR(__xludf.DUMMYFUNCTION("""COMPUTED_VALUE"""),"")</f>
        <v/>
      </c>
      <c r="C980" s="6"/>
      <c r="D980" s="7"/>
    </row>
    <row r="981" spans="1:4" ht="15.75" customHeight="1">
      <c r="A981" s="1"/>
      <c r="B981" s="8" t="str">
        <f ca="1">IFERROR(__xludf.DUMMYFUNCTION("""COMPUTED_VALUE"""),"")</f>
        <v/>
      </c>
      <c r="C981" s="6"/>
      <c r="D981" s="7"/>
    </row>
    <row r="982" spans="1:4" ht="15.75" customHeight="1">
      <c r="A982" s="1"/>
      <c r="B982" s="8" t="str">
        <f ca="1">IFERROR(__xludf.DUMMYFUNCTION("""COMPUTED_VALUE"""),"")</f>
        <v/>
      </c>
      <c r="C982" s="6"/>
      <c r="D982" s="7"/>
    </row>
    <row r="983" spans="1:4" ht="15.75" customHeight="1">
      <c r="A983" s="1"/>
      <c r="B983" s="8" t="str">
        <f ca="1">IFERROR(__xludf.DUMMYFUNCTION("""COMPUTED_VALUE"""),"")</f>
        <v/>
      </c>
      <c r="C983" s="6"/>
      <c r="D983" s="7"/>
    </row>
    <row r="984" spans="1:4" ht="15.75" customHeight="1">
      <c r="A984" s="1"/>
      <c r="B984" s="8" t="str">
        <f ca="1">IFERROR(__xludf.DUMMYFUNCTION("""COMPUTED_VALUE"""),"")</f>
        <v/>
      </c>
      <c r="C984" s="6"/>
      <c r="D984" s="7"/>
    </row>
    <row r="985" spans="1:4" ht="15.75" customHeight="1">
      <c r="A985" s="1"/>
      <c r="B985" s="8" t="str">
        <f ca="1">IFERROR(__xludf.DUMMYFUNCTION("""COMPUTED_VALUE"""),"")</f>
        <v/>
      </c>
      <c r="C985" s="6"/>
      <c r="D985" s="7"/>
    </row>
    <row r="986" spans="1:4" ht="15.75" customHeight="1">
      <c r="A986" s="1"/>
      <c r="B986" s="8" t="str">
        <f ca="1">IFERROR(__xludf.DUMMYFUNCTION("""COMPUTED_VALUE"""),"")</f>
        <v/>
      </c>
      <c r="C986" s="6"/>
      <c r="D986" s="7"/>
    </row>
    <row r="987" spans="1:4" ht="15.75" customHeight="1">
      <c r="A987" s="1"/>
      <c r="B987" s="8" t="str">
        <f ca="1">IFERROR(__xludf.DUMMYFUNCTION("""COMPUTED_VALUE"""),"")</f>
        <v/>
      </c>
      <c r="C987" s="6"/>
      <c r="D987" s="7"/>
    </row>
    <row r="988" spans="1:4" ht="15.75" customHeight="1">
      <c r="A988" s="1"/>
      <c r="B988" s="8" t="str">
        <f ca="1">IFERROR(__xludf.DUMMYFUNCTION("""COMPUTED_VALUE"""),"")</f>
        <v/>
      </c>
      <c r="C988" s="6"/>
      <c r="D988" s="7"/>
    </row>
    <row r="989" spans="1:4" ht="15.75" customHeight="1">
      <c r="A989" s="1"/>
      <c r="B989" s="8" t="str">
        <f ca="1">IFERROR(__xludf.DUMMYFUNCTION("""COMPUTED_VALUE"""),"")</f>
        <v/>
      </c>
      <c r="C989" s="6"/>
      <c r="D989" s="7"/>
    </row>
    <row r="990" spans="1:4" ht="15.75" customHeight="1">
      <c r="A990" s="1"/>
      <c r="B990" s="8" t="str">
        <f ca="1">IFERROR(__xludf.DUMMYFUNCTION("""COMPUTED_VALUE"""),"")</f>
        <v/>
      </c>
      <c r="C990" s="6"/>
      <c r="D990" s="7"/>
    </row>
    <row r="991" spans="1:4" ht="15.75" customHeight="1">
      <c r="A991" s="1"/>
      <c r="B991" s="8" t="str">
        <f ca="1">IFERROR(__xludf.DUMMYFUNCTION("""COMPUTED_VALUE"""),"")</f>
        <v/>
      </c>
      <c r="C991" s="6"/>
      <c r="D991" s="7"/>
    </row>
    <row r="992" spans="1:4" ht="15.75" customHeight="1">
      <c r="A992" s="1"/>
      <c r="B992" s="8" t="str">
        <f ca="1">IFERROR(__xludf.DUMMYFUNCTION("""COMPUTED_VALUE"""),"")</f>
        <v/>
      </c>
      <c r="C992" s="6"/>
      <c r="D992" s="7"/>
    </row>
    <row r="993" spans="1:4" ht="15.75" customHeight="1">
      <c r="A993" s="1"/>
      <c r="B993" s="8" t="str">
        <f ca="1">IFERROR(__xludf.DUMMYFUNCTION("""COMPUTED_VALUE"""),"")</f>
        <v/>
      </c>
      <c r="C993" s="6"/>
      <c r="D993" s="7"/>
    </row>
    <row r="994" spans="1:4" ht="15.75" customHeight="1">
      <c r="A994" s="1"/>
      <c r="B994" s="8" t="str">
        <f ca="1">IFERROR(__xludf.DUMMYFUNCTION("""COMPUTED_VALUE"""),"")</f>
        <v/>
      </c>
      <c r="C994" s="6"/>
      <c r="D994" s="7"/>
    </row>
    <row r="995" spans="1:4" ht="15.75" customHeight="1">
      <c r="A995" s="1"/>
      <c r="B995" s="8" t="str">
        <f ca="1">IFERROR(__xludf.DUMMYFUNCTION("""COMPUTED_VALUE"""),"")</f>
        <v/>
      </c>
      <c r="C995" s="6"/>
      <c r="D995" s="7"/>
    </row>
    <row r="996" spans="1:4" ht="15.75" customHeight="1">
      <c r="A996" s="1"/>
      <c r="B996" s="8" t="str">
        <f ca="1">IFERROR(__xludf.DUMMYFUNCTION("""COMPUTED_VALUE"""),"")</f>
        <v/>
      </c>
      <c r="C996" s="6"/>
      <c r="D996" s="7"/>
    </row>
    <row r="997" spans="1:4" ht="15.75" customHeight="1">
      <c r="A997" s="1"/>
      <c r="B997" s="8" t="str">
        <f ca="1">IFERROR(__xludf.DUMMYFUNCTION("""COMPUTED_VALUE"""),"")</f>
        <v/>
      </c>
      <c r="C997" s="6"/>
      <c r="D997" s="7"/>
    </row>
    <row r="998" spans="1:4" ht="15.75" customHeight="1">
      <c r="A998" s="1"/>
      <c r="B998" s="8" t="str">
        <f ca="1">IFERROR(__xludf.DUMMYFUNCTION("""COMPUTED_VALUE"""),"")</f>
        <v/>
      </c>
      <c r="C998" s="6"/>
      <c r="D998" s="7"/>
    </row>
    <row r="999" spans="1:4" ht="15.75" customHeight="1">
      <c r="A999" s="1"/>
      <c r="B999" s="8" t="str">
        <f ca="1">IFERROR(__xludf.DUMMYFUNCTION("""COMPUTED_VALUE"""),"")</f>
        <v/>
      </c>
      <c r="C999" s="6"/>
      <c r="D999" s="7"/>
    </row>
    <row r="1000" spans="1:4" ht="15.75" customHeight="1"/>
  </sheetData>
  <autoFilter ref="B1:D345" xr:uid="{00000000-0009-0000-0000-000000000000}">
    <filterColumn colId="1">
      <filters>
        <filter val="Keep"/>
        <filter val="Modify"/>
      </filters>
    </filterColumn>
  </autoFilter>
  <dataValidations count="1">
    <dataValidation type="list" allowBlank="1" sqref="C2:C999" xr:uid="{00000000-0002-0000-0000-000000000000}">
      <formula1>"Keep,Delete,Modify,Add"</formula1>
    </dataValidation>
  </dataValidations>
  <hyperlinks>
    <hyperlink ref="A2" r:id="rId1" xr:uid="{00000000-0004-0000-0000-000000000000}"/>
    <hyperlink ref="A3" r:id="rId2" xr:uid="{00000000-0004-0000-0000-000001000000}"/>
    <hyperlink ref="B3" r:id="rId3" display="https://www.strombergarchitectural.com/about" xr:uid="{00000000-0004-0000-0000-000002000000}"/>
    <hyperlink ref="A4" r:id="rId4" xr:uid="{00000000-0004-0000-0000-000003000000}"/>
    <hyperlink ref="B4" r:id="rId5" display="https://www.strombergarchitectural.com/cad" xr:uid="{00000000-0004-0000-0000-000004000000}"/>
    <hyperlink ref="A5" r:id="rId6" xr:uid="{00000000-0004-0000-0000-000005000000}"/>
    <hyperlink ref="B5" r:id="rId7" display="https://www.strombergarchitectural.com/contact" xr:uid="{00000000-0004-0000-0000-000006000000}"/>
    <hyperlink ref="A6" r:id="rId8" xr:uid="{00000000-0004-0000-0000-000007000000}"/>
    <hyperlink ref="B6" r:id="rId9" display="https://www.strombergarchitectural.com/files/gfrc_guidebook.pdf" xr:uid="{00000000-0004-0000-0000-000008000000}"/>
    <hyperlink ref="A7" r:id="rId10" xr:uid="{00000000-0004-0000-0000-000009000000}"/>
    <hyperlink ref="B7" r:id="rId11" display="https://www.strombergarchitectural.com/files/GFRP_brochure.pdf" xr:uid="{00000000-0004-0000-0000-00000A000000}"/>
    <hyperlink ref="A8" r:id="rId12" xr:uid="{00000000-0004-0000-0000-00000B000000}"/>
    <hyperlink ref="B8" r:id="rId13" display="https://www.strombergarchitectural.com/gfrc-glossary" xr:uid="{00000000-0004-0000-0000-00000C000000}"/>
    <hyperlink ref="A9" r:id="rId14" xr:uid="{00000000-0004-0000-0000-00000D000000}"/>
    <hyperlink ref="B9" r:id="rId15" display="https://www.strombergarchitectural.com/materials" xr:uid="{00000000-0004-0000-0000-00000E000000}"/>
    <hyperlink ref="A10" r:id="rId16" xr:uid="{00000000-0004-0000-0000-00000F000000}"/>
    <hyperlink ref="B10" r:id="rId17" display="https://www.strombergarchitectural.com/materials/cast-stone" xr:uid="{00000000-0004-0000-0000-000010000000}"/>
    <hyperlink ref="A11" r:id="rId18" xr:uid="{00000000-0004-0000-0000-000011000000}"/>
    <hyperlink ref="B11" r:id="rId19" display="https://www.strombergarchitectural.com/materials/coral-and-fossil-stone" xr:uid="{00000000-0004-0000-0000-000012000000}"/>
    <hyperlink ref="A12" r:id="rId20" xr:uid="{00000000-0004-0000-0000-000013000000}"/>
    <hyperlink ref="B12" r:id="rId21" display="https://www.strombergarchitectural.com/materials/gfrc" xr:uid="{00000000-0004-0000-0000-000014000000}"/>
    <hyperlink ref="A13" r:id="rId22" xr:uid="{00000000-0004-0000-0000-000015000000}"/>
    <hyperlink ref="B13" r:id="rId23" display="https://www.strombergarchitectural.com/materials/gfrc-leed" xr:uid="{00000000-0004-0000-0000-000016000000}"/>
    <hyperlink ref="A14" r:id="rId24" xr:uid="{00000000-0004-0000-0000-000017000000}"/>
    <hyperlink ref="B14" r:id="rId25" display="https://www.strombergarchitectural.com/materials/gfrg" xr:uid="{00000000-0004-0000-0000-000018000000}"/>
    <hyperlink ref="A15" r:id="rId26" xr:uid="{00000000-0004-0000-0000-000019000000}"/>
    <hyperlink ref="B15" r:id="rId27" display="https://www.strombergarchitectural.com/materials/gfrg-leed" xr:uid="{00000000-0004-0000-0000-00001A000000}"/>
    <hyperlink ref="A16" r:id="rId28" xr:uid="{00000000-0004-0000-0000-00001B000000}"/>
    <hyperlink ref="B16" r:id="rId29" display="https://www.strombergarchitectural.com/materials/gfrp" xr:uid="{00000000-0004-0000-0000-00001C000000}"/>
    <hyperlink ref="A17" r:id="rId30" xr:uid="{00000000-0004-0000-0000-00001D000000}"/>
    <hyperlink ref="B17" r:id="rId31" display="https://www.strombergarchitectural.com/materials/gfrp-leed" xr:uid="{00000000-0004-0000-0000-00001E000000}"/>
    <hyperlink ref="A18" r:id="rId32" xr:uid="{00000000-0004-0000-0000-00001F000000}"/>
    <hyperlink ref="B18" r:id="rId33" display="https://www.strombergarchitectural.com/materials/gfrs" xr:uid="{00000000-0004-0000-0000-000020000000}"/>
    <hyperlink ref="A19" r:id="rId34" xr:uid="{00000000-0004-0000-0000-000021000000}"/>
    <hyperlink ref="B19" r:id="rId35" display="https://www.strombergarchitectural.com/materials/gfrs-leed" xr:uid="{00000000-0004-0000-0000-000022000000}"/>
    <hyperlink ref="A20" r:id="rId36" xr:uid="{00000000-0004-0000-0000-000023000000}"/>
    <hyperlink ref="B20" r:id="rId37" display="https://www.strombergarchitectural.com/materials/interior-cast-stone" xr:uid="{00000000-0004-0000-0000-000024000000}"/>
    <hyperlink ref="A21" r:id="rId38" xr:uid="{00000000-0004-0000-0000-000025000000}"/>
    <hyperlink ref="B21" r:id="rId39" display="https://www.strombergarchitectural.com/materials/mybaluster" xr:uid="{00000000-0004-0000-0000-000026000000}"/>
    <hyperlink ref="A22" r:id="rId40" xr:uid="{00000000-0004-0000-0000-000027000000}"/>
    <hyperlink ref="B22" r:id="rId41" display="https://www.strombergarchitectural.com/materials/stoneply" xr:uid="{00000000-0004-0000-0000-000028000000}"/>
    <hyperlink ref="A23" r:id="rId42" xr:uid="{00000000-0004-0000-0000-000029000000}"/>
    <hyperlink ref="B23" r:id="rId43" display="https://www.strombergarchitectural.com/materials/stoneply-leed" xr:uid="{00000000-0004-0000-0000-00002A000000}"/>
    <hyperlink ref="A24" r:id="rId44" xr:uid="{00000000-0004-0000-0000-00002B000000}"/>
    <hyperlink ref="B24" r:id="rId45" display="https://www.strombergarchitectural.com/materials/translucent-glass-fiber" xr:uid="{00000000-0004-0000-0000-00002C000000}"/>
    <hyperlink ref="A25" r:id="rId46" xr:uid="{00000000-0004-0000-0000-00002D000000}"/>
    <hyperlink ref="B25" r:id="rId47" display="https://www.strombergarchitectural.com/products" xr:uid="{00000000-0004-0000-0000-00002E000000}"/>
    <hyperlink ref="A26" r:id="rId48" xr:uid="{00000000-0004-0000-0000-00002F000000}"/>
    <hyperlink ref="B26" r:id="rId49" display="https://www.strombergarchitectural.com/products/animals" xr:uid="{00000000-0004-0000-0000-000030000000}"/>
    <hyperlink ref="A27" r:id="rId50" xr:uid="{00000000-0004-0000-0000-000031000000}"/>
    <hyperlink ref="B27" r:id="rId51" display="https://www.strombergarchitectural.com/products/balustrade" xr:uid="{00000000-0004-0000-0000-000032000000}"/>
    <hyperlink ref="A28" r:id="rId52" xr:uid="{00000000-0004-0000-0000-000033000000}"/>
    <hyperlink ref="B28" r:id="rId53" display="https://www.strombergarchitectural.com/products/balustrade/materials/cast-stone-balustrade" xr:uid="{00000000-0004-0000-0000-000034000000}"/>
    <hyperlink ref="A29" r:id="rId54" xr:uid="{00000000-0004-0000-0000-000035000000}"/>
    <hyperlink ref="B29" r:id="rId55" display="https://www.strombergarchitectural.com/products/balustrade/materials/gfrp-balustrade" xr:uid="{00000000-0004-0000-0000-000036000000}"/>
    <hyperlink ref="A30" r:id="rId56" xr:uid="{00000000-0004-0000-0000-000037000000}"/>
    <hyperlink ref="B30" r:id="rId57" display="https://www.strombergarchitectural.com/products/balustrade/materials/gfrs-balustrade" xr:uid="{00000000-0004-0000-0000-000038000000}"/>
    <hyperlink ref="A31" r:id="rId58" xr:uid="{00000000-0004-0000-0000-000039000000}"/>
    <hyperlink ref="B31" r:id="rId59" display="https://www.strombergarchitectural.com/products/barrel-vaulting" xr:uid="{00000000-0004-0000-0000-00003A000000}"/>
    <hyperlink ref="A32" r:id="rId60" xr:uid="{00000000-0004-0000-0000-00003B000000}"/>
    <hyperlink ref="B32" r:id="rId61" display="https://www.strombergarchitectural.com/products/barrel-vaulting/materials/cast-stone-barrel-vaulting" xr:uid="{00000000-0004-0000-0000-00003C000000}"/>
    <hyperlink ref="A33" r:id="rId62" xr:uid="{00000000-0004-0000-0000-00003D000000}"/>
    <hyperlink ref="B33" r:id="rId63" display="https://www.strombergarchitectural.com/products/barrel-vaulting/materials/gfrc-barrel-vaulting" xr:uid="{00000000-0004-0000-0000-00003E000000}"/>
    <hyperlink ref="A34" r:id="rId64" xr:uid="{00000000-0004-0000-0000-00003F000000}"/>
    <hyperlink ref="B34" r:id="rId65" display="https://www.strombergarchitectural.com/products/barrel-vaulting/materials/gfrg-barrel-vaulting" xr:uid="{00000000-0004-0000-0000-000040000000}"/>
    <hyperlink ref="A35" r:id="rId66" xr:uid="{00000000-0004-0000-0000-000041000000}"/>
    <hyperlink ref="B35" r:id="rId67" display="https://www.strombergarchitectural.com/products/barrel-vaulting/materials/gfrp-barrel-vaulting" xr:uid="{00000000-0004-0000-0000-000042000000}"/>
    <hyperlink ref="A36" r:id="rId68" xr:uid="{00000000-0004-0000-0000-000043000000}"/>
    <hyperlink ref="B36" r:id="rId69" display="https://www.strombergarchitectural.com/products/barrel-vaulting/materials/gfrs-barrel-vaulting" xr:uid="{00000000-0004-0000-0000-000044000000}"/>
    <hyperlink ref="A37" r:id="rId70" xr:uid="{00000000-0004-0000-0000-000045000000}"/>
    <hyperlink ref="B37" r:id="rId71" display="https://www.strombergarchitectural.com/products/barrel-vaulting/types/interior-barrel-vaulting" xr:uid="{00000000-0004-0000-0000-000046000000}"/>
    <hyperlink ref="A38" r:id="rId72" xr:uid="{00000000-0004-0000-0000-000047000000}"/>
    <hyperlink ref="B38" r:id="rId73" display="https://www.strombergarchitectural.com/products/barrel-vaulting/usage/church-barrel-vaulting" xr:uid="{00000000-0004-0000-0000-000048000000}"/>
    <hyperlink ref="A39" r:id="rId74" xr:uid="{00000000-0004-0000-0000-000049000000}"/>
    <hyperlink ref="B39" r:id="rId75" display="https://www.strombergarchitectural.com/products/barrel-vaulting/usage/government-barrel-vaulting" xr:uid="{00000000-0004-0000-0000-00004A000000}"/>
    <hyperlink ref="A40" r:id="rId76" xr:uid="{00000000-0004-0000-0000-00004B000000}"/>
    <hyperlink ref="B40" r:id="rId77" display="https://www.strombergarchitectural.com/products/barrel-vaulting/usage/hospitality-barrel-vaulting" xr:uid="{00000000-0004-0000-0000-00004C000000}"/>
    <hyperlink ref="A41" r:id="rId78" xr:uid="{00000000-0004-0000-0000-00004D000000}"/>
    <hyperlink ref="B41" r:id="rId79" display="https://www.strombergarchitectural.com/products/barrel-vaulting/usage/renovation---restoration-barrel-vaulting" xr:uid="{00000000-0004-0000-0000-00004E000000}"/>
    <hyperlink ref="A42" r:id="rId80" xr:uid="{00000000-0004-0000-0000-00004F000000}"/>
    <hyperlink ref="B42" r:id="rId81" display="https://www.strombergarchitectural.com/products/barrel-vaulting/usage/residential-barrel-vaulting" xr:uid="{00000000-0004-0000-0000-000050000000}"/>
    <hyperlink ref="A43" r:id="rId82" xr:uid="{00000000-0004-0000-0000-000051000000}"/>
    <hyperlink ref="B43" r:id="rId83" display="https://www.strombergarchitectural.com/products/bases" xr:uid="{00000000-0004-0000-0000-000052000000}"/>
    <hyperlink ref="A44" r:id="rId84" xr:uid="{00000000-0004-0000-0000-000053000000}"/>
    <hyperlink ref="B44" r:id="rId85" display="https://www.strombergarchitectural.com/products/bas-relief" xr:uid="{00000000-0004-0000-0000-000054000000}"/>
    <hyperlink ref="A45" r:id="rId86" xr:uid="{00000000-0004-0000-0000-000055000000}"/>
    <hyperlink ref="B45" r:id="rId87" display="https://www.strombergarchitectural.com/products/bas-relief/types/classical-bas-relief" xr:uid="{00000000-0004-0000-0000-000056000000}"/>
    <hyperlink ref="A46" r:id="rId88" xr:uid="{00000000-0004-0000-0000-000057000000}"/>
    <hyperlink ref="B46" r:id="rId89" display="https://www.strombergarchitectural.com/products/bas-relief/types/interior-bas-relief" xr:uid="{00000000-0004-0000-0000-000058000000}"/>
    <hyperlink ref="A47" r:id="rId90" xr:uid="{00000000-0004-0000-0000-000059000000}"/>
    <hyperlink ref="B47" r:id="rId91" display="https://www.strombergarchitectural.com/products/bas-relief/types/modern-bas-relief" xr:uid="{00000000-0004-0000-0000-00005A000000}"/>
    <hyperlink ref="A48" r:id="rId92" xr:uid="{00000000-0004-0000-0000-00005B000000}"/>
    <hyperlink ref="B48" r:id="rId93" display="https://www.strombergarchitectural.com/products/bas-relief/usage/church-bas-relief" xr:uid="{00000000-0004-0000-0000-00005C000000}"/>
    <hyperlink ref="A49" r:id="rId94" xr:uid="{00000000-0004-0000-0000-00005D000000}"/>
    <hyperlink ref="B49" r:id="rId95" display="https://www.strombergarchitectural.com/products/bas-relief/usage/government-bas-relief" xr:uid="{00000000-0004-0000-0000-00005E000000}"/>
    <hyperlink ref="A50" r:id="rId96" xr:uid="{00000000-0004-0000-0000-00005F000000}"/>
    <hyperlink ref="B50" r:id="rId97" display="https://www.strombergarchitectural.com/products/bas-relief/usage/hospitality-bas-relief" xr:uid="{00000000-0004-0000-0000-000060000000}"/>
    <hyperlink ref="A51" r:id="rId98" xr:uid="{00000000-0004-0000-0000-000061000000}"/>
    <hyperlink ref="B51" r:id="rId99" display="https://www.strombergarchitectural.com/products/bas-relief/usage/renovation---restoration-bas-relief" xr:uid="{00000000-0004-0000-0000-000062000000}"/>
    <hyperlink ref="A52" r:id="rId100" xr:uid="{00000000-0004-0000-0000-000063000000}"/>
    <hyperlink ref="B52" r:id="rId101" display="https://www.strombergarchitectural.com/products/benches" xr:uid="{00000000-0004-0000-0000-000064000000}"/>
    <hyperlink ref="A53" r:id="rId102" xr:uid="{00000000-0004-0000-0000-000065000000}"/>
    <hyperlink ref="B53" r:id="rId103" display="https://www.strombergarchitectural.com/products/benches/types/interior-benches" xr:uid="{00000000-0004-0000-0000-000066000000}"/>
    <hyperlink ref="A54" r:id="rId104" xr:uid="{00000000-0004-0000-0000-000067000000}"/>
    <hyperlink ref="B54" r:id="rId105" display="https://www.strombergarchitectural.com/products/brackets" xr:uid="{00000000-0004-0000-0000-000068000000}"/>
    <hyperlink ref="A55" r:id="rId106" xr:uid="{00000000-0004-0000-0000-000069000000}"/>
    <hyperlink ref="B55" r:id="rId107" display="https://www.strombergarchitectural.com/products/cartouche" xr:uid="{00000000-0004-0000-0000-00006A000000}"/>
    <hyperlink ref="A56" r:id="rId108" xr:uid="{00000000-0004-0000-0000-00006B000000}"/>
    <hyperlink ref="B56" r:id="rId109" display="https://www.strombergarchitectural.com/products/ceilings" xr:uid="{00000000-0004-0000-0000-00006C000000}"/>
    <hyperlink ref="A57" r:id="rId110" xr:uid="{00000000-0004-0000-0000-00006D000000}"/>
    <hyperlink ref="B57" r:id="rId111" display="https://www.strombergarchitectural.com/products/chimney-caps" xr:uid="{00000000-0004-0000-0000-00006E000000}"/>
    <hyperlink ref="A58" r:id="rId112" xr:uid="{00000000-0004-0000-0000-00006F000000}"/>
    <hyperlink ref="B58" r:id="rId113" display="https://www.strombergarchitectural.com/products/columns" xr:uid="{00000000-0004-0000-0000-000070000000}"/>
    <hyperlink ref="A59" r:id="rId114" xr:uid="{00000000-0004-0000-0000-000071000000}"/>
    <hyperlink ref="B59" r:id="rId115" display="https://www.strombergarchitectural.com/products/columns/types/composite" xr:uid="{00000000-0004-0000-0000-000072000000}"/>
    <hyperlink ref="A60" r:id="rId116" xr:uid="{00000000-0004-0000-0000-000073000000}"/>
    <hyperlink ref="B60" r:id="rId117" display="https://www.strombergarchitectural.com/products/columns/types/greek-corinthian" xr:uid="{00000000-0004-0000-0000-000074000000}"/>
    <hyperlink ref="A61" r:id="rId118" xr:uid="{00000000-0004-0000-0000-000075000000}"/>
    <hyperlink ref="B61" r:id="rId119" display="https://www.strombergarchitectural.com/products/columns/types/greek-doric" xr:uid="{00000000-0004-0000-0000-000076000000}"/>
    <hyperlink ref="A62" r:id="rId120" xr:uid="{00000000-0004-0000-0000-000077000000}"/>
    <hyperlink ref="B62" r:id="rId121" display="https://www.strombergarchitectural.com/products/columns/types/roman-corinthian" xr:uid="{00000000-0004-0000-0000-000078000000}"/>
    <hyperlink ref="A63" r:id="rId122" xr:uid="{00000000-0004-0000-0000-000079000000}"/>
    <hyperlink ref="B63" r:id="rId123" display="https://www.strombergarchitectural.com/products/cornice" xr:uid="{00000000-0004-0000-0000-00007A000000}"/>
    <hyperlink ref="A64" r:id="rId124" xr:uid="{00000000-0004-0000-0000-00007B000000}"/>
    <hyperlink ref="B64" r:id="rId125" display="https://www.strombergarchitectural.com/products/cornice/materials/gfrc-cornice" xr:uid="{00000000-0004-0000-0000-00007C000000}"/>
    <hyperlink ref="A65" r:id="rId126" xr:uid="{00000000-0004-0000-0000-00007D000000}"/>
    <hyperlink ref="B65" r:id="rId127" display="https://www.strombergarchitectural.com/products/cornice/materials/gfrp-cornice" xr:uid="{00000000-0004-0000-0000-00007E000000}"/>
    <hyperlink ref="A66" r:id="rId128" xr:uid="{00000000-0004-0000-0000-00007F000000}"/>
    <hyperlink ref="B66" r:id="rId129" display="https://www.strombergarchitectural.com/products/cornice/types/exterior-cornice" xr:uid="{00000000-0004-0000-0000-000080000000}"/>
    <hyperlink ref="A67" r:id="rId130" xr:uid="{00000000-0004-0000-0000-000081000000}"/>
    <hyperlink ref="B67" r:id="rId131" display="https://www.strombergarchitectural.com/products/cornice/types/interior-cornice" xr:uid="{00000000-0004-0000-0000-000082000000}"/>
    <hyperlink ref="A68" r:id="rId132" xr:uid="{00000000-0004-0000-0000-000083000000}"/>
    <hyperlink ref="B68" r:id="rId133" display="https://www.strombergarchitectural.com/products/cornice/usage/church-cornices" xr:uid="{00000000-0004-0000-0000-000084000000}"/>
    <hyperlink ref="A69" r:id="rId134" xr:uid="{00000000-0004-0000-0000-000085000000}"/>
    <hyperlink ref="B69" r:id="rId135" display="https://www.strombergarchitectural.com/products/cornice/usage/custom-cornice" xr:uid="{00000000-0004-0000-0000-000086000000}"/>
    <hyperlink ref="A70" r:id="rId136" xr:uid="{00000000-0004-0000-0000-000087000000}"/>
    <hyperlink ref="B70" r:id="rId137" display="https://www.strombergarchitectural.com/products/cornice/usage/government-cornices" xr:uid="{00000000-0004-0000-0000-000088000000}"/>
    <hyperlink ref="A71" r:id="rId138" xr:uid="{00000000-0004-0000-0000-000089000000}"/>
    <hyperlink ref="B71" r:id="rId139" display="https://www.strombergarchitectural.com/products/cornice/usage/hospitality-cornices" xr:uid="{00000000-0004-0000-0000-00008A000000}"/>
    <hyperlink ref="A72" r:id="rId140" xr:uid="{00000000-0004-0000-0000-00008B000000}"/>
    <hyperlink ref="B72" r:id="rId141" display="https://www.strombergarchitectural.com/products/cornice/usage/renovation-cornice" xr:uid="{00000000-0004-0000-0000-00008C000000}"/>
    <hyperlink ref="A73" r:id="rId142" xr:uid="{00000000-0004-0000-0000-00008D000000}"/>
    <hyperlink ref="B73" r:id="rId143" display="https://www.strombergarchitectural.com/products/cornice/usage/residential-cornice" xr:uid="{00000000-0004-0000-0000-00008E000000}"/>
    <hyperlink ref="A74" r:id="rId144" xr:uid="{00000000-0004-0000-0000-00008F000000}"/>
    <hyperlink ref="B74" r:id="rId145" display="https://www.strombergarchitectural.com/products/cupolas" xr:uid="{00000000-0004-0000-0000-000090000000}"/>
    <hyperlink ref="A75" r:id="rId146" xr:uid="{00000000-0004-0000-0000-000091000000}"/>
    <hyperlink ref="B75" r:id="rId147" display="https://www.strombergarchitectural.com/products/domes" xr:uid="{00000000-0004-0000-0000-000092000000}"/>
    <hyperlink ref="A76" r:id="rId148" xr:uid="{00000000-0004-0000-0000-000093000000}"/>
    <hyperlink ref="B76" r:id="rId149" display="https://www.strombergarchitectural.com/products/domes/materials/gfrc--glass-fiber-reinforced-concrete--domes" xr:uid="{00000000-0004-0000-0000-000094000000}"/>
    <hyperlink ref="A77" r:id="rId150" xr:uid="{00000000-0004-0000-0000-000095000000}"/>
    <hyperlink ref="B77" r:id="rId151" display="https://www.strombergarchitectural.com/products/domes/materials/gfrg--glass-fiber-reinforced-gypsum--domes" xr:uid="{00000000-0004-0000-0000-000096000000}"/>
    <hyperlink ref="A78" r:id="rId152" xr:uid="{00000000-0004-0000-0000-000097000000}"/>
    <hyperlink ref="B78" r:id="rId153" display="https://www.strombergarchitectural.com/products/domes/materials/gfrp--glass-fiber-reinforced-polymer--domes" xr:uid="{00000000-0004-0000-0000-000098000000}"/>
    <hyperlink ref="A79" r:id="rId154" xr:uid="{00000000-0004-0000-0000-000099000000}"/>
    <hyperlink ref="B79" r:id="rId155" display="https://www.strombergarchitectural.com/products/domes/types/coffered-domes" xr:uid="{00000000-0004-0000-0000-00009A000000}"/>
    <hyperlink ref="A80" r:id="rId156" xr:uid="{00000000-0004-0000-0000-00009B000000}"/>
    <hyperlink ref="B80" r:id="rId157" display="https://www.strombergarchitectural.com/products/domes/types/cupolas" xr:uid="{00000000-0004-0000-0000-00009C000000}"/>
    <hyperlink ref="A81" r:id="rId158" xr:uid="{00000000-0004-0000-0000-00009D000000}"/>
    <hyperlink ref="B81" r:id="rId159" display="https://www.strombergarchitectural.com/products/domes/types/exterior-domes" xr:uid="{00000000-0004-0000-0000-00009E000000}"/>
    <hyperlink ref="A82" r:id="rId160" xr:uid="{00000000-0004-0000-0000-00009F000000}"/>
    <hyperlink ref="B82" r:id="rId161" display="https://www.strombergarchitectural.com/products/domes/types/interior-domes" xr:uid="{00000000-0004-0000-0000-0000A0000000}"/>
    <hyperlink ref="A83" r:id="rId162" xr:uid="{00000000-0004-0000-0000-0000A1000000}"/>
    <hyperlink ref="B83" r:id="rId163" display="https://www.strombergarchitectural.com/products/domes/types/onion--bulbous--domes" xr:uid="{00000000-0004-0000-0000-0000A2000000}"/>
    <hyperlink ref="A84" r:id="rId164" xr:uid="{00000000-0004-0000-0000-0000A3000000}"/>
    <hyperlink ref="B84" r:id="rId165" display="https://www.strombergarchitectural.com/products/doors" xr:uid="{00000000-0004-0000-0000-0000A4000000}"/>
    <hyperlink ref="A85" r:id="rId166" xr:uid="{00000000-0004-0000-0000-0000A5000000}"/>
    <hyperlink ref="B85" r:id="rId167" display="https://www.strombergarchitectural.com/products/door-surrounds" xr:uid="{00000000-0004-0000-0000-0000A6000000}"/>
    <hyperlink ref="A86" r:id="rId168" xr:uid="{00000000-0004-0000-0000-0000A7000000}"/>
    <hyperlink ref="B86" r:id="rId169" display="https://www.strombergarchitectural.com/products/entablature" xr:uid="{00000000-0004-0000-0000-0000A8000000}"/>
    <hyperlink ref="A87" r:id="rId170" xr:uid="{00000000-0004-0000-0000-0000A9000000}"/>
    <hyperlink ref="B87" r:id="rId171" display="https://www.strombergarchitectural.com/products/entryways" xr:uid="{00000000-0004-0000-0000-0000AA000000}"/>
    <hyperlink ref="A88" r:id="rId172" xr:uid="{00000000-0004-0000-0000-0000AB000000}"/>
    <hyperlink ref="B88" r:id="rId173" display="https://www.strombergarchitectural.com/products/entryways/materials/gfrc-entryways" xr:uid="{00000000-0004-0000-0000-0000AC000000}"/>
    <hyperlink ref="A89" r:id="rId174" xr:uid="{00000000-0004-0000-0000-0000AD000000}"/>
    <hyperlink ref="B89" r:id="rId175" display="https://www.strombergarchitectural.com/products/entryways/materials/gfrp-entryways" xr:uid="{00000000-0004-0000-0000-0000AE000000}"/>
    <hyperlink ref="A90" r:id="rId176" xr:uid="{00000000-0004-0000-0000-0000AF000000}"/>
    <hyperlink ref="B90" r:id="rId177" display="https://www.strombergarchitectural.com/products/entryways/materials/gfrs-entryways" xr:uid="{00000000-0004-0000-0000-0000B0000000}"/>
    <hyperlink ref="A91" r:id="rId178" xr:uid="{00000000-0004-0000-0000-0000B1000000}"/>
    <hyperlink ref="B91" r:id="rId179" display="https://www.strombergarchitectural.com/products/entryways/types/exterior-entryways" xr:uid="{00000000-0004-0000-0000-0000B2000000}"/>
    <hyperlink ref="A92" r:id="rId180" xr:uid="{00000000-0004-0000-0000-0000B3000000}"/>
    <hyperlink ref="B92" r:id="rId181" display="https://www.strombergarchitectural.com/products/entryways/usage/church---ecclesiastical-entryways" xr:uid="{00000000-0004-0000-0000-0000B4000000}"/>
    <hyperlink ref="A93" r:id="rId182" xr:uid="{00000000-0004-0000-0000-0000B5000000}"/>
    <hyperlink ref="B93" r:id="rId183" display="https://www.strombergarchitectural.com/products/entryways/usage/custom-entryways" xr:uid="{00000000-0004-0000-0000-0000B6000000}"/>
    <hyperlink ref="A94" r:id="rId184" xr:uid="{00000000-0004-0000-0000-0000B7000000}"/>
    <hyperlink ref="B94" r:id="rId185" display="https://www.strombergarchitectural.com/products/entryways/usage/government-entryways" xr:uid="{00000000-0004-0000-0000-0000B8000000}"/>
    <hyperlink ref="A95" r:id="rId186" xr:uid="{00000000-0004-0000-0000-0000B9000000}"/>
    <hyperlink ref="B95" r:id="rId187" display="https://www.strombergarchitectural.com/products/entryways/usage/hospitality-entryways" xr:uid="{00000000-0004-0000-0000-0000BA000000}"/>
    <hyperlink ref="A96" r:id="rId188" xr:uid="{00000000-0004-0000-0000-0000BB000000}"/>
    <hyperlink ref="B96" r:id="rId189" display="https://www.strombergarchitectural.com/products/entryways/usage/renovation---restoration-entryways" xr:uid="{00000000-0004-0000-0000-0000BC000000}"/>
    <hyperlink ref="A97" r:id="rId190" xr:uid="{00000000-0004-0000-0000-0000BD000000}"/>
    <hyperlink ref="B97" r:id="rId191" display="https://www.strombergarchitectural.com/products/entryways/usage/residential-entryways" xr:uid="{00000000-0004-0000-0000-0000BE000000}"/>
    <hyperlink ref="A98" r:id="rId192" xr:uid="{00000000-0004-0000-0000-0000BF000000}"/>
    <hyperlink ref="B98" r:id="rId193" display="https://www.strombergarchitectural.com/products/finials" xr:uid="{00000000-0004-0000-0000-0000C0000000}"/>
    <hyperlink ref="A99" r:id="rId194" xr:uid="{00000000-0004-0000-0000-0000C1000000}"/>
    <hyperlink ref="B99" r:id="rId195" display="https://www.strombergarchitectural.com/products/finials/materials/gfrc-finials" xr:uid="{00000000-0004-0000-0000-0000C2000000}"/>
    <hyperlink ref="A100" r:id="rId196" xr:uid="{00000000-0004-0000-0000-0000C3000000}"/>
    <hyperlink ref="B100" r:id="rId197" display="https://www.strombergarchitectural.com/products/finials/materials/gfrp-finials" xr:uid="{00000000-0004-0000-0000-0000C4000000}"/>
    <hyperlink ref="A101" r:id="rId198" xr:uid="{00000000-0004-0000-0000-0000C5000000}"/>
    <hyperlink ref="B101" r:id="rId199" display="https://www.strombergarchitectural.com/products/finials/materials/gfrs-finials" xr:uid="{00000000-0004-0000-0000-0000C6000000}"/>
    <hyperlink ref="A102" r:id="rId200" xr:uid="{00000000-0004-0000-0000-0000C7000000}"/>
    <hyperlink ref="B102" r:id="rId201" display="https://www.strombergarchitectural.com/products/finials/types/exterior-finials" xr:uid="{00000000-0004-0000-0000-0000C8000000}"/>
    <hyperlink ref="A103" r:id="rId202" xr:uid="{00000000-0004-0000-0000-0000C9000000}"/>
    <hyperlink ref="B103" r:id="rId203" display="https://www.strombergarchitectural.com/products/finials/usage/church-finials" xr:uid="{00000000-0004-0000-0000-0000CA000000}"/>
    <hyperlink ref="A104" r:id="rId204" xr:uid="{00000000-0004-0000-0000-0000CB000000}"/>
    <hyperlink ref="B104" r:id="rId205" display="https://www.strombergarchitectural.com/products/finials/usage/custom-finials" xr:uid="{00000000-0004-0000-0000-0000CC000000}"/>
    <hyperlink ref="A105" r:id="rId206" xr:uid="{00000000-0004-0000-0000-0000CD000000}"/>
    <hyperlink ref="B105" r:id="rId207" display="https://www.strombergarchitectural.com/products/finials/usage/government-finials" xr:uid="{00000000-0004-0000-0000-0000CE000000}"/>
    <hyperlink ref="A106" r:id="rId208" xr:uid="{00000000-0004-0000-0000-0000CF000000}"/>
    <hyperlink ref="B106" r:id="rId209" display="https://www.strombergarchitectural.com/products/finials/usage/hospitality-finials" xr:uid="{00000000-0004-0000-0000-0000D0000000}"/>
    <hyperlink ref="A107" r:id="rId210" xr:uid="{00000000-0004-0000-0000-0000D1000000}"/>
    <hyperlink ref="B107" r:id="rId211" display="https://www.strombergarchitectural.com/products/finials/usage/renovation-finials" xr:uid="{00000000-0004-0000-0000-0000D2000000}"/>
    <hyperlink ref="A108" r:id="rId212" xr:uid="{00000000-0004-0000-0000-0000D3000000}"/>
    <hyperlink ref="B108" r:id="rId213" display="https://www.strombergarchitectural.com/products/finials/usage/residential-finials" xr:uid="{00000000-0004-0000-0000-0000D4000000}"/>
    <hyperlink ref="A109" r:id="rId214" xr:uid="{00000000-0004-0000-0000-0000D5000000}"/>
    <hyperlink ref="B109" r:id="rId215" display="https://www.strombergarchitectural.com/products/fireplaces" xr:uid="{00000000-0004-0000-0000-0000D6000000}"/>
    <hyperlink ref="A110" r:id="rId216" xr:uid="{00000000-0004-0000-0000-0000D7000000}"/>
    <hyperlink ref="B110" r:id="rId217" display="https://www.strombergarchitectural.com/products/fireplaces/materials/cast-stone-fireplaces" xr:uid="{00000000-0004-0000-0000-0000D8000000}"/>
    <hyperlink ref="A111" r:id="rId218" xr:uid="{00000000-0004-0000-0000-0000D9000000}"/>
    <hyperlink ref="B111" r:id="rId219" display="https://www.strombergarchitectural.com/products/fireplaces/materials/gfrc-fireplaces" xr:uid="{00000000-0004-0000-0000-0000DA000000}"/>
    <hyperlink ref="A112" r:id="rId220" xr:uid="{00000000-0004-0000-0000-0000DB000000}"/>
    <hyperlink ref="B112" r:id="rId221" display="https://www.strombergarchitectural.com/products/fireplaces/materials/gfrg-fireplaces" xr:uid="{00000000-0004-0000-0000-0000DC000000}"/>
    <hyperlink ref="A113" r:id="rId222" xr:uid="{00000000-0004-0000-0000-0000DD000000}"/>
    <hyperlink ref="B113" r:id="rId223" display="https://www.strombergarchitectural.com/products/fireplaces/materials/granite-fireplaces" xr:uid="{00000000-0004-0000-0000-0000DE000000}"/>
    <hyperlink ref="A114" r:id="rId224" xr:uid="{00000000-0004-0000-0000-0000DF000000}"/>
    <hyperlink ref="B114" r:id="rId225" display="https://www.strombergarchitectural.com/products/fireplaces/materials/marble-fireplaces" xr:uid="{00000000-0004-0000-0000-0000E0000000}"/>
    <hyperlink ref="A115" r:id="rId226" xr:uid="{00000000-0004-0000-0000-0000E1000000}"/>
    <hyperlink ref="B115" r:id="rId227" display="https://www.strombergarchitectural.com/products/fireplaces/usage/church---ecclesiastical-fireplaces" xr:uid="{00000000-0004-0000-0000-0000E2000000}"/>
    <hyperlink ref="A116" r:id="rId228" xr:uid="{00000000-0004-0000-0000-0000E3000000}"/>
    <hyperlink ref="B116" r:id="rId229" display="https://www.strombergarchitectural.com/products/fireplaces/usage/custom-fireplaces" xr:uid="{00000000-0004-0000-0000-0000E4000000}"/>
    <hyperlink ref="A117" r:id="rId230" xr:uid="{00000000-0004-0000-0000-0000E5000000}"/>
    <hyperlink ref="B117" r:id="rId231" display="https://www.strombergarchitectural.com/products/fireplaces/usage/government-fireplaces" xr:uid="{00000000-0004-0000-0000-0000E6000000}"/>
    <hyperlink ref="A118" r:id="rId232" xr:uid="{00000000-0004-0000-0000-0000E7000000}"/>
    <hyperlink ref="B118" r:id="rId233" display="https://www.strombergarchitectural.com/products/fireplaces/usage/hospitality-fireplaces" xr:uid="{00000000-0004-0000-0000-0000E8000000}"/>
    <hyperlink ref="A119" r:id="rId234" xr:uid="{00000000-0004-0000-0000-0000E9000000}"/>
    <hyperlink ref="B119" r:id="rId235" display="https://www.strombergarchitectural.com/products/fireplaces/usage/renovation---restoration-fireplaces" xr:uid="{00000000-0004-0000-0000-0000EA000000}"/>
    <hyperlink ref="A120" r:id="rId236" xr:uid="{00000000-0004-0000-0000-0000EB000000}"/>
    <hyperlink ref="B120" r:id="rId237" display="https://www.strombergarchitectural.com/products/fireplaces/usage/residential-fireplaces" xr:uid="{00000000-0004-0000-0000-0000EC000000}"/>
    <hyperlink ref="A121" r:id="rId238" xr:uid="{00000000-0004-0000-0000-0000ED000000}"/>
    <hyperlink ref="B121" r:id="rId239" display="https://www.strombergarchitectural.com/products/fountain-pools" xr:uid="{00000000-0004-0000-0000-0000EE000000}"/>
    <hyperlink ref="A122" r:id="rId240" xr:uid="{00000000-0004-0000-0000-0000EF000000}"/>
    <hyperlink ref="B122" r:id="rId241" display="https://www.strombergarchitectural.com/products/fountains-and-rings" xr:uid="{00000000-0004-0000-0000-0000F0000000}"/>
    <hyperlink ref="A123" r:id="rId242" xr:uid="{00000000-0004-0000-0000-0000F1000000}"/>
    <hyperlink ref="B123" r:id="rId243" display="https://www.strombergarchitectural.com/products/fountains-and-rings/materials/bronze-fountains" xr:uid="{00000000-0004-0000-0000-0000F2000000}"/>
    <hyperlink ref="A124" r:id="rId244" xr:uid="{00000000-0004-0000-0000-0000F3000000}"/>
    <hyperlink ref="B124" r:id="rId245" display="https://www.strombergarchitectural.com/products/fountains-and-rings/materials/cast-stone-fountains" xr:uid="{00000000-0004-0000-0000-0000F4000000}"/>
    <hyperlink ref="A125" r:id="rId246" xr:uid="{00000000-0004-0000-0000-0000F5000000}"/>
    <hyperlink ref="B125" r:id="rId247" display="https://www.strombergarchitectural.com/products/fountains-and-rings/materials/gfrc-fountains" xr:uid="{00000000-0004-0000-0000-0000F6000000}"/>
    <hyperlink ref="A126" r:id="rId248" xr:uid="{00000000-0004-0000-0000-0000F7000000}"/>
    <hyperlink ref="B126" r:id="rId249" display="https://www.strombergarchitectural.com/products/fountains-and-rings/materials/gfrp-fountains" xr:uid="{00000000-0004-0000-0000-0000F8000000}"/>
    <hyperlink ref="A127" r:id="rId250" xr:uid="{00000000-0004-0000-0000-0000F9000000}"/>
    <hyperlink ref="B127" r:id="rId251" display="https://www.strombergarchitectural.com/products/fountains-and-rings/materials/gfrs-fountains" xr:uid="{00000000-0004-0000-0000-0000FA000000}"/>
    <hyperlink ref="A128" r:id="rId252" xr:uid="{00000000-0004-0000-0000-0000FB000000}"/>
    <hyperlink ref="B128" r:id="rId253" display="https://www.strombergarchitectural.com/products/fountains-and-rings/materials/granite-fountains" xr:uid="{00000000-0004-0000-0000-0000FC000000}"/>
    <hyperlink ref="A129" r:id="rId254" xr:uid="{00000000-0004-0000-0000-0000FD000000}"/>
    <hyperlink ref="B129" r:id="rId255" display="https://www.strombergarchitectural.com/products/fountains-and-rings/types/custom-fountains" xr:uid="{00000000-0004-0000-0000-0000FE000000}"/>
    <hyperlink ref="A130" r:id="rId256" xr:uid="{00000000-0004-0000-0000-0000FF000000}"/>
    <hyperlink ref="B130" r:id="rId257" display="https://www.strombergarchitectural.com/products/fountains-and-rings/types/waterfall-fountains" xr:uid="{00000000-0004-0000-0000-000000010000}"/>
    <hyperlink ref="A131" r:id="rId258" xr:uid="{00000000-0004-0000-0000-000001010000}"/>
    <hyperlink ref="B131" r:id="rId259" display="https://www.strombergarchitectural.com/products/gazebos" xr:uid="{00000000-0004-0000-0000-000002010000}"/>
    <hyperlink ref="A132" r:id="rId260" xr:uid="{00000000-0004-0000-0000-000003010000}"/>
    <hyperlink ref="B132" r:id="rId261" display="https://www.strombergarchitectural.com/products/grates" xr:uid="{00000000-0004-0000-0000-000004010000}"/>
    <hyperlink ref="A133" r:id="rId262" xr:uid="{00000000-0004-0000-0000-000005010000}"/>
    <hyperlink ref="B133" r:id="rId263" display="https://www.strombergarchitectural.com/products/jackarches" xr:uid="{00000000-0004-0000-0000-000006010000}"/>
    <hyperlink ref="A134" r:id="rId264" xr:uid="{00000000-0004-0000-0000-000007010000}"/>
    <hyperlink ref="B134" r:id="rId265" display="https://www.strombergarchitectural.com/products/keystones" xr:uid="{00000000-0004-0000-0000-000008010000}"/>
    <hyperlink ref="A135" r:id="rId266" xr:uid="{00000000-0004-0000-0000-000009010000}"/>
    <hyperlink ref="B135" r:id="rId267" display="https://www.strombergarchitectural.com/products/lintels" xr:uid="{00000000-0004-0000-0000-00000A010000}"/>
    <hyperlink ref="A136" r:id="rId268" xr:uid="{00000000-0004-0000-0000-00000B010000}"/>
    <hyperlink ref="B136" r:id="rId269" display="https://www.strombergarchitectural.com/products/medallions" xr:uid="{00000000-0004-0000-0000-00000C010000}"/>
    <hyperlink ref="A137" r:id="rId270" xr:uid="{00000000-0004-0000-0000-00000D010000}"/>
    <hyperlink ref="B137" r:id="rId271" display="https://www.strombergarchitectural.com/products/molding" xr:uid="{00000000-0004-0000-0000-00000E010000}"/>
    <hyperlink ref="A138" r:id="rId272" xr:uid="{00000000-0004-0000-0000-00000F010000}"/>
    <hyperlink ref="B138" r:id="rId273" display="https://www.strombergarchitectural.com/products/niches" xr:uid="{00000000-0004-0000-0000-000010010000}"/>
    <hyperlink ref="A139" r:id="rId274" xr:uid="{00000000-0004-0000-0000-000011010000}"/>
    <hyperlink ref="B139" r:id="rId275" display="https://www.strombergarchitectural.com/products/pedestals" xr:uid="{00000000-0004-0000-0000-000012010000}"/>
    <hyperlink ref="A140" r:id="rId276" xr:uid="{00000000-0004-0000-0000-000013010000}"/>
    <hyperlink ref="B140" r:id="rId277" display="https://www.strombergarchitectural.com/products/pergolas" xr:uid="{00000000-0004-0000-0000-000014010000}"/>
    <hyperlink ref="A141" r:id="rId278" xr:uid="{00000000-0004-0000-0000-000015010000}"/>
    <hyperlink ref="B141" r:id="rId279" display="https://www.strombergarchitectural.com/products/pier-caps" xr:uid="{00000000-0004-0000-0000-000016010000}"/>
    <hyperlink ref="A142" r:id="rId280" xr:uid="{00000000-0004-0000-0000-000017010000}"/>
    <hyperlink ref="B142" r:id="rId281" display="https://www.strombergarchitectural.com/products/piers" xr:uid="{00000000-0004-0000-0000-000018010000}"/>
    <hyperlink ref="A143" r:id="rId282" xr:uid="{00000000-0004-0000-0000-000019010000}"/>
    <hyperlink ref="B143" r:id="rId283" display="https://www.strombergarchitectural.com/products/planters" xr:uid="{00000000-0004-0000-0000-00001A010000}"/>
    <hyperlink ref="A144" r:id="rId284" xr:uid="{00000000-0004-0000-0000-00001B010000}"/>
    <hyperlink ref="B144" r:id="rId285" display="https://www.strombergarchitectural.com/products/plinths" xr:uid="{00000000-0004-0000-0000-00001C010000}"/>
    <hyperlink ref="A145" r:id="rId286" xr:uid="{00000000-0004-0000-0000-00001D010000}"/>
    <hyperlink ref="B145" r:id="rId287" display="https://www.strombergarchitectural.com/products/quoins" xr:uid="{00000000-0004-0000-0000-00001E010000}"/>
    <hyperlink ref="A146" r:id="rId288" xr:uid="{00000000-0004-0000-0000-00001F010000}"/>
    <hyperlink ref="B146" r:id="rId289" display="https://www.strombergarchitectural.com/products/railing" xr:uid="{00000000-0004-0000-0000-000020010000}"/>
    <hyperlink ref="A147" r:id="rId290" xr:uid="{00000000-0004-0000-0000-000021010000}"/>
    <hyperlink ref="B147" r:id="rId291" display="https://www.strombergarchitectural.com/products/sculpture" xr:uid="{00000000-0004-0000-0000-000022010000}"/>
    <hyperlink ref="A148" r:id="rId292" xr:uid="{00000000-0004-0000-0000-000023010000}"/>
    <hyperlink ref="B148" r:id="rId293" display="https://www.strombergarchitectural.com/products/sculpture/materials/cast-stone-sculpture" xr:uid="{00000000-0004-0000-0000-000024010000}"/>
    <hyperlink ref="A149" r:id="rId294" xr:uid="{00000000-0004-0000-0000-000025010000}"/>
    <hyperlink ref="B149" r:id="rId295" display="https://www.strombergarchitectural.com/products/sculpture/materials/gfrc-sculpture" xr:uid="{00000000-0004-0000-0000-000026010000}"/>
    <hyperlink ref="A150" r:id="rId296" xr:uid="{00000000-0004-0000-0000-000027010000}"/>
    <hyperlink ref="B150" r:id="rId297" display="https://www.strombergarchitectural.com/products/sculpture/materials/gfrg-sculpture" xr:uid="{00000000-0004-0000-0000-000028010000}"/>
    <hyperlink ref="A151" r:id="rId298" xr:uid="{00000000-0004-0000-0000-000029010000}"/>
    <hyperlink ref="B151" r:id="rId299" display="https://www.strombergarchitectural.com/products/sculpture/materials/gfrp-sculpture" xr:uid="{00000000-0004-0000-0000-00002A010000}"/>
    <hyperlink ref="A152" r:id="rId300" xr:uid="{00000000-0004-0000-0000-00002B010000}"/>
    <hyperlink ref="B152" r:id="rId301" display="https://www.strombergarchitectural.com/products/sculpture/materials/gfrs-sculpture" xr:uid="{00000000-0004-0000-0000-00002C010000}"/>
    <hyperlink ref="A153" r:id="rId302" xr:uid="{00000000-0004-0000-0000-00002D010000}"/>
    <hyperlink ref="B153" r:id="rId303" display="https://www.strombergarchitectural.com/products/sculpture/materials/marble-sculpture" xr:uid="{00000000-0004-0000-0000-00002E010000}"/>
    <hyperlink ref="A154" r:id="rId304" xr:uid="{00000000-0004-0000-0000-00002F010000}"/>
    <hyperlink ref="B154" r:id="rId305" display="https://www.strombergarchitectural.com/products/sculpture/types/abstract" xr:uid="{00000000-0004-0000-0000-000030010000}"/>
    <hyperlink ref="A155" r:id="rId306" xr:uid="{00000000-0004-0000-0000-000031010000}"/>
    <hyperlink ref="B155" r:id="rId307" display="https://www.strombergarchitectural.com/products/sculpture/types/animal---wildlife" xr:uid="{00000000-0004-0000-0000-000032010000}"/>
    <hyperlink ref="A156" r:id="rId308" xr:uid="{00000000-0004-0000-0000-000033010000}"/>
    <hyperlink ref="B156" r:id="rId309" display="https://www.strombergarchitectural.com/products/sculpture/types/classical" xr:uid="{00000000-0004-0000-0000-000034010000}"/>
    <hyperlink ref="A157" r:id="rId310" xr:uid="{00000000-0004-0000-0000-000035010000}"/>
    <hyperlink ref="B157" r:id="rId311" display="https://www.strombergarchitectural.com/products/sculpture/types/custom" xr:uid="{00000000-0004-0000-0000-000036010000}"/>
    <hyperlink ref="A158" r:id="rId312" xr:uid="{00000000-0004-0000-0000-000037010000}"/>
    <hyperlink ref="B158" r:id="rId313" display="https://www.strombergarchitectural.com/products/sculpture/types/figurative---memorial" xr:uid="{00000000-0004-0000-0000-000038010000}"/>
    <hyperlink ref="A159" r:id="rId314" xr:uid="{00000000-0004-0000-0000-000039010000}"/>
    <hyperlink ref="B159" r:id="rId315" display="https://www.strombergarchitectural.com/products/sculpture/types/marine" xr:uid="{00000000-0004-0000-0000-00003A010000}"/>
    <hyperlink ref="A160" r:id="rId316" xr:uid="{00000000-0004-0000-0000-00003B010000}"/>
    <hyperlink ref="B160" r:id="rId317" display="https://www.strombergarchitectural.com/products/sculpture/types/monumental" xr:uid="{00000000-0004-0000-0000-00003C010000}"/>
    <hyperlink ref="A161" r:id="rId318" xr:uid="{00000000-0004-0000-0000-00003D010000}"/>
    <hyperlink ref="B161" r:id="rId319" display="https://www.strombergarchitectural.com/products/sculpture/types/sacred---religious" xr:uid="{00000000-0004-0000-0000-00003E010000}"/>
    <hyperlink ref="A162" r:id="rId320" xr:uid="{00000000-0004-0000-0000-00003F010000}"/>
    <hyperlink ref="B162" r:id="rId321" display="https://www.strombergarchitectural.com/products/sculpture/types/western" xr:uid="{00000000-0004-0000-0000-000040010000}"/>
    <hyperlink ref="A163" r:id="rId322" xr:uid="{00000000-0004-0000-0000-000041010000}"/>
    <hyperlink ref="B163" r:id="rId323" display="https://www.strombergarchitectural.com/products/sculpture/usage/church---ecclesiastical-projects" xr:uid="{00000000-0004-0000-0000-000042010000}"/>
    <hyperlink ref="A164" r:id="rId324" xr:uid="{00000000-0004-0000-0000-000043010000}"/>
    <hyperlink ref="B164" r:id="rId325" display="https://www.strombergarchitectural.com/products/sculpture/usage/custom-projects" xr:uid="{00000000-0004-0000-0000-000044010000}"/>
    <hyperlink ref="A165" r:id="rId326" xr:uid="{00000000-0004-0000-0000-000045010000}"/>
    <hyperlink ref="B165" r:id="rId327" display="https://www.strombergarchitectural.com/products/sculpture/usage/government-projects" xr:uid="{00000000-0004-0000-0000-000046010000}"/>
    <hyperlink ref="A166" r:id="rId328" xr:uid="{00000000-0004-0000-0000-000047010000}"/>
    <hyperlink ref="B166" r:id="rId329" display="https://www.strombergarchitectural.com/products/sculpture/usage/hospitality-projects" xr:uid="{00000000-0004-0000-0000-000048010000}"/>
    <hyperlink ref="A167" r:id="rId330" xr:uid="{00000000-0004-0000-0000-000049010000}"/>
    <hyperlink ref="B167" r:id="rId331" display="https://www.strombergarchitectural.com/products/sculpture/usage/renovation---restoration-projects" xr:uid="{00000000-0004-0000-0000-00004A010000}"/>
    <hyperlink ref="A168" r:id="rId332" xr:uid="{00000000-0004-0000-0000-00004B010000}"/>
    <hyperlink ref="B168" r:id="rId333" display="https://www.strombergarchitectural.com/products/sculpture/usage/residential-projects" xr:uid="{00000000-0004-0000-0000-00004C010000}"/>
    <hyperlink ref="A169" r:id="rId334" xr:uid="{00000000-0004-0000-0000-00004D010000}"/>
    <hyperlink ref="B169" r:id="rId335" display="https://www.strombergarchitectural.com/products/signage" xr:uid="{00000000-0004-0000-0000-00004E010000}"/>
    <hyperlink ref="A170" r:id="rId336" xr:uid="{00000000-0004-0000-0000-00004F010000}"/>
    <hyperlink ref="B170" r:id="rId337" display="https://www.strombergarchitectural.com/products/site-amenities" xr:uid="{00000000-0004-0000-0000-000050010000}"/>
    <hyperlink ref="A171" r:id="rId338" xr:uid="{00000000-0004-0000-0000-000051010000}"/>
    <hyperlink ref="B171" r:id="rId339" display="https://www.strombergarchitectural.com/products/staircases" xr:uid="{00000000-0004-0000-0000-000052010000}"/>
    <hyperlink ref="A172" r:id="rId340" xr:uid="{00000000-0004-0000-0000-000053010000}"/>
    <hyperlink ref="B172" r:id="rId341" display="https://www.strombergarchitectural.com/products/tables" xr:uid="{00000000-0004-0000-0000-000054010000}"/>
    <hyperlink ref="A173" r:id="rId342" xr:uid="{00000000-0004-0000-0000-000055010000}"/>
    <hyperlink ref="B173" r:id="rId343" display="https://www.strombergarchitectural.com/products/urns" xr:uid="{00000000-0004-0000-0000-000056010000}"/>
    <hyperlink ref="A174" r:id="rId344" xr:uid="{00000000-0004-0000-0000-000057010000}"/>
    <hyperlink ref="B174" r:id="rId345" display="https://www.strombergarchitectural.com/products/wall-caps" xr:uid="{00000000-0004-0000-0000-000058010000}"/>
    <hyperlink ref="A175" r:id="rId346" xr:uid="{00000000-0004-0000-0000-000059010000}"/>
    <hyperlink ref="B175" r:id="rId347" display="https://www.strombergarchitectural.com/products/watertable" xr:uid="{00000000-0004-0000-0000-00005A010000}"/>
    <hyperlink ref="A176" r:id="rId348" xr:uid="{00000000-0004-0000-0000-00005B010000}"/>
    <hyperlink ref="B176" r:id="rId349" display="https://www.strombergarchitectural.com/products/window-surrounds" xr:uid="{00000000-0004-0000-0000-00005C010000}"/>
    <hyperlink ref="A177" r:id="rId350" xr:uid="{00000000-0004-0000-0000-00005D010000}"/>
    <hyperlink ref="B177" r:id="rId351" display="https://www.strombergarchitectural.com/projects" xr:uid="{00000000-0004-0000-0000-00005E010000}"/>
    <hyperlink ref="A178" r:id="rId352" xr:uid="{00000000-0004-0000-0000-00005F010000}"/>
    <hyperlink ref="B178" r:id="rId353" display="https://www.strombergarchitectural.com/projects/1st-bank---trust" xr:uid="{00000000-0004-0000-0000-000060010000}"/>
    <hyperlink ref="A179" r:id="rId354" xr:uid="{00000000-0004-0000-0000-000061010000}"/>
    <hyperlink ref="B179" r:id="rId355" display="https://www.strombergarchitectural.com/projects/750-e--pratt" xr:uid="{00000000-0004-0000-0000-000062010000}"/>
    <hyperlink ref="A180" r:id="rId356" xr:uid="{00000000-0004-0000-0000-000063010000}"/>
    <hyperlink ref="B180" r:id="rId357" display="https://www.strombergarchitectural.com/projects/ameristar-casino" xr:uid="{00000000-0004-0000-0000-000064010000}"/>
    <hyperlink ref="A181" r:id="rId358" xr:uid="{00000000-0004-0000-0000-000065010000}"/>
    <hyperlink ref="B181" r:id="rId359" display="https://www.strombergarchitectural.com/projects/amherst-college" xr:uid="{00000000-0004-0000-0000-000066010000}"/>
    <hyperlink ref="A182" r:id="rId360" xr:uid="{00000000-0004-0000-0000-000067010000}"/>
    <hyperlink ref="B182" r:id="rId361" display="https://www.strombergarchitectural.com/projects/anthropologie" xr:uid="{00000000-0004-0000-0000-000068010000}"/>
    <hyperlink ref="A183" r:id="rId362" xr:uid="{00000000-0004-0000-0000-000069010000}"/>
    <hyperlink ref="B183" r:id="rId363" display="https://www.strombergarchitectural.com/projects/atascocita-high-school" xr:uid="{00000000-0004-0000-0000-00006A010000}"/>
    <hyperlink ref="A184" r:id="rId364" xr:uid="{00000000-0004-0000-0000-00006B010000}"/>
    <hyperlink ref="B184" r:id="rId365" display="https://www.strombergarchitectural.com/projects/atlantis-resort" xr:uid="{00000000-0004-0000-0000-00006C010000}"/>
    <hyperlink ref="A185" r:id="rId366" xr:uid="{00000000-0004-0000-0000-00006D010000}"/>
    <hyperlink ref="B185" r:id="rId367" display="https://www.strombergarchitectural.com/projects/atrias-restaurant" xr:uid="{00000000-0004-0000-0000-00006E010000}"/>
    <hyperlink ref="A186" r:id="rId368" xr:uid="{00000000-0004-0000-0000-00006F010000}"/>
    <hyperlink ref="B186" r:id="rId369" display="https://www.strombergarchitectural.com/projects/ave-maria" xr:uid="{00000000-0004-0000-0000-000070010000}"/>
    <hyperlink ref="A187" r:id="rId370" xr:uid="{00000000-0004-0000-0000-000071010000}"/>
    <hyperlink ref="B187" r:id="rId371" display="https://www.strombergarchitectural.com/projects/cabelas" xr:uid="{00000000-0004-0000-0000-000072010000}"/>
    <hyperlink ref="A188" r:id="rId372" xr:uid="{00000000-0004-0000-0000-000073010000}"/>
    <hyperlink ref="B188" r:id="rId373" display="https://www.strombergarchitectural.com/projects/caesar-s-palace" xr:uid="{00000000-0004-0000-0000-000074010000}"/>
    <hyperlink ref="A189" r:id="rId374" xr:uid="{00000000-0004-0000-0000-000075010000}"/>
    <hyperlink ref="B189" r:id="rId375" display="https://www.strombergarchitectural.com/projects/canyon-creek" xr:uid="{00000000-0004-0000-0000-000076010000}"/>
    <hyperlink ref="A190" r:id="rId376" xr:uid="{00000000-0004-0000-0000-000077010000}"/>
    <hyperlink ref="B190" r:id="rId377" display="https://www.strombergarchitectural.com/projects/caramoor-arts" xr:uid="{00000000-0004-0000-0000-000078010000}"/>
    <hyperlink ref="A191" r:id="rId378" xr:uid="{00000000-0004-0000-0000-000079010000}"/>
    <hyperlink ref="B191" r:id="rId379" display="https://www.strombergarchitectural.com/projects/castle-pines" xr:uid="{00000000-0004-0000-0000-00007A010000}"/>
    <hyperlink ref="A192" r:id="rId380" xr:uid="{00000000-0004-0000-0000-00007B010000}"/>
    <hyperlink ref="B192" r:id="rId381" display="https://www.strombergarchitectural.com/projects/cheesecake-factory" xr:uid="{00000000-0004-0000-0000-00007C010000}"/>
    <hyperlink ref="A193" r:id="rId382" xr:uid="{00000000-0004-0000-0000-00007D010000}"/>
    <hyperlink ref="B193" r:id="rId383" display="https://www.strombergarchitectural.com/projects/chico-s" xr:uid="{00000000-0004-0000-0000-00007E010000}"/>
    <hyperlink ref="A194" r:id="rId384" xr:uid="{00000000-0004-0000-0000-00007F010000}"/>
    <hyperlink ref="B194" r:id="rId385" display="https://www.strombergarchitectural.com/projects/children-s-hospital" xr:uid="{00000000-0004-0000-0000-000080010000}"/>
    <hyperlink ref="A195" r:id="rId386" xr:uid="{00000000-0004-0000-0000-000081010000}"/>
    <hyperlink ref="B195" r:id="rId387" display="https://www.strombergarchitectural.com/projects/claremont-inn" xr:uid="{00000000-0004-0000-0000-000082010000}"/>
    <hyperlink ref="A196" r:id="rId388" xr:uid="{00000000-0004-0000-0000-000083010000}"/>
    <hyperlink ref="B196" r:id="rId389" display="https://www.strombergarchitectural.com/projects/clay-academy" xr:uid="{00000000-0004-0000-0000-000084010000}"/>
    <hyperlink ref="A197" r:id="rId390" xr:uid="{00000000-0004-0000-0000-000085010000}"/>
    <hyperlink ref="B197" r:id="rId391" display="https://www.strombergarchitectural.com/projects/cobb-cinema" xr:uid="{00000000-0004-0000-0000-000086010000}"/>
    <hyperlink ref="A198" r:id="rId392" xr:uid="{00000000-0004-0000-0000-000087010000}"/>
    <hyperlink ref="B198" r:id="rId393" display="https://www.strombergarchitectural.com/projects/coleman-coliseum" xr:uid="{00000000-0004-0000-0000-000088010000}"/>
    <hyperlink ref="A199" r:id="rId394" xr:uid="{00000000-0004-0000-0000-000089010000}"/>
    <hyperlink ref="B199" r:id="rId395" display="https://www.strombergarchitectural.com/projects/college-of-william-and-mary" xr:uid="{00000000-0004-0000-0000-00008A010000}"/>
    <hyperlink ref="A200" r:id="rId396" xr:uid="{00000000-0004-0000-0000-00008B010000}"/>
    <hyperlink ref="B200" r:id="rId397" display="https://www.strombergarchitectural.com/projects/commerce-bank" xr:uid="{00000000-0004-0000-0000-00008C010000}"/>
    <hyperlink ref="A201" r:id="rId398" xr:uid="{00000000-0004-0000-0000-00008D010000}"/>
    <hyperlink ref="B201" r:id="rId399" display="https://www.strombergarchitectural.com/projects/coral-gables" xr:uid="{00000000-0004-0000-0000-00008E010000}"/>
    <hyperlink ref="A202" r:id="rId400" xr:uid="{00000000-0004-0000-0000-00008F010000}"/>
    <hyperlink ref="B202" r:id="rId401" display="https://www.strombergarchitectural.com/projects/crescent-hotel" xr:uid="{00000000-0004-0000-0000-000090010000}"/>
    <hyperlink ref="A203" r:id="rId402" xr:uid="{00000000-0004-0000-0000-000091010000}"/>
    <hyperlink ref="B203" r:id="rId403" display="https://www.strombergarchitectural.com/projects/custer-methodist" xr:uid="{00000000-0004-0000-0000-000092010000}"/>
    <hyperlink ref="A204" r:id="rId404" xr:uid="{00000000-0004-0000-0000-000093010000}"/>
    <hyperlink ref="B204" r:id="rId405" display="https://www.strombergarchitectural.com/projects/d-a--blodgett-building" xr:uid="{00000000-0004-0000-0000-000094010000}"/>
    <hyperlink ref="A205" r:id="rId406" xr:uid="{00000000-0004-0000-0000-000095010000}"/>
    <hyperlink ref="B205" r:id="rId407" display="https://www.strombergarchitectural.com/projects/darden" xr:uid="{00000000-0004-0000-0000-000096010000}"/>
    <hyperlink ref="A206" r:id="rId408" xr:uid="{00000000-0004-0000-0000-000097010000}"/>
    <hyperlink ref="B206" r:id="rId409" display="https://www.strombergarchitectural.com/projects/dbu" xr:uid="{00000000-0004-0000-0000-000098010000}"/>
    <hyperlink ref="A207" r:id="rId410" xr:uid="{00000000-0004-0000-0000-000099010000}"/>
    <hyperlink ref="B207" r:id="rId411" display="https://www.strombergarchitectural.com/projects/eastridge-mall" xr:uid="{00000000-0004-0000-0000-00009A010000}"/>
    <hyperlink ref="A208" r:id="rId412" xr:uid="{00000000-0004-0000-0000-00009B010000}"/>
    <hyperlink ref="B208" r:id="rId413" display="https://www.strombergarchitectural.com/projects/ecc" xr:uid="{00000000-0004-0000-0000-00009C010000}"/>
    <hyperlink ref="A209" r:id="rId414" xr:uid="{00000000-0004-0000-0000-00009D010000}"/>
    <hyperlink ref="B209" r:id="rId415" display="https://www.strombergarchitectural.com/projects/fdc-seatac" xr:uid="{00000000-0004-0000-0000-00009E010000}"/>
    <hyperlink ref="A210" r:id="rId416" xr:uid="{00000000-0004-0000-0000-00009F010000}"/>
    <hyperlink ref="B210" r:id="rId417" display="https://www.strombergarchitectural.com/projects/federal-reserve-bank" xr:uid="{00000000-0004-0000-0000-0000A0010000}"/>
    <hyperlink ref="A211" r:id="rId418" xr:uid="{00000000-0004-0000-0000-0000A1010000}"/>
    <hyperlink ref="B211" r:id="rId419" display="https://www.strombergarchitectural.com/projects/fiesta-texas" xr:uid="{00000000-0004-0000-0000-0000A2010000}"/>
    <hyperlink ref="A212" r:id="rId420" xr:uid="{00000000-0004-0000-0000-0000A3010000}"/>
    <hyperlink ref="B212" r:id="rId421" display="https://www.strombergarchitectural.com/projects/first-presbyterian-church" xr:uid="{00000000-0004-0000-0000-0000A4010000}"/>
    <hyperlink ref="A213" r:id="rId422" xr:uid="{00000000-0004-0000-0000-0000A5010000}"/>
    <hyperlink ref="B213" r:id="rId423" display="https://www.strombergarchitectural.com/projects/forsythe" xr:uid="{00000000-0004-0000-0000-0000A6010000}"/>
    <hyperlink ref="A214" r:id="rId424" xr:uid="{00000000-0004-0000-0000-0000A7010000}"/>
    <hyperlink ref="B214" r:id="rId425" display="https://www.strombergarchitectural.com/projects/gazebo-of-light" xr:uid="{00000000-0004-0000-0000-0000A8010000}"/>
    <hyperlink ref="A215" r:id="rId426" xr:uid="{00000000-0004-0000-0000-0000A9010000}"/>
    <hyperlink ref="B215" r:id="rId427" display="https://www.strombergarchitectural.com/projects/georgetown-council" xr:uid="{00000000-0004-0000-0000-0000AA010000}"/>
    <hyperlink ref="A216" r:id="rId428" xr:uid="{00000000-0004-0000-0000-0000AB010000}"/>
    <hyperlink ref="B216" r:id="rId429" display="https://www.strombergarchitectural.com/projects/gonzales-county-courthouse" xr:uid="{00000000-0004-0000-0000-0000AC010000}"/>
    <hyperlink ref="A217" r:id="rId430" xr:uid="{00000000-0004-0000-0000-0000AD010000}"/>
    <hyperlink ref="B217" r:id="rId431" display="https://www.strombergarchitectural.com/projects/greenville-sports-park" xr:uid="{00000000-0004-0000-0000-0000AE010000}"/>
    <hyperlink ref="A218" r:id="rId432" xr:uid="{00000000-0004-0000-0000-0000AF010000}"/>
    <hyperlink ref="B218" r:id="rId433" display="https://www.strombergarchitectural.com/projects/heidi-s-deli" xr:uid="{00000000-0004-0000-0000-0000B0010000}"/>
    <hyperlink ref="A219" r:id="rId434" xr:uid="{00000000-0004-0000-0000-0000B1010000}"/>
    <hyperlink ref="B219" r:id="rId435" display="https://www.strombergarchitectural.com/projects/hershey-store" xr:uid="{00000000-0004-0000-0000-0000B2010000}"/>
    <hyperlink ref="A220" r:id="rId436" xr:uid="{00000000-0004-0000-0000-0000B3010000}"/>
    <hyperlink ref="B220" r:id="rId437" display="https://www.strombergarchitectural.com/projects/hollywood-casino" xr:uid="{00000000-0004-0000-0000-0000B4010000}"/>
    <hyperlink ref="A221" r:id="rId438" xr:uid="{00000000-0004-0000-0000-0000B5010000}"/>
    <hyperlink ref="B221" r:id="rId439" display="https://www.strombergarchitectural.com/projects/houston-airport" xr:uid="{00000000-0004-0000-0000-0000B6010000}"/>
    <hyperlink ref="A222" r:id="rId440" xr:uid="{00000000-0004-0000-0000-0000B7010000}"/>
    <hyperlink ref="B222" r:id="rId441" display="https://www.strombergarchitectural.com/projects/howard-baker-courthouse" xr:uid="{00000000-0004-0000-0000-0000B8010000}"/>
    <hyperlink ref="A223" r:id="rId442" xr:uid="{00000000-0004-0000-0000-0000B9010000}"/>
    <hyperlink ref="B223" r:id="rId443" display="https://www.strombergarchitectural.com/projects/isola-bella" xr:uid="{00000000-0004-0000-0000-0000BA010000}"/>
    <hyperlink ref="A224" r:id="rId444" xr:uid="{00000000-0004-0000-0000-0000BB010000}"/>
    <hyperlink ref="B224" r:id="rId445" display="https://www.strombergarchitectural.com/projects/jared-jewelry" xr:uid="{00000000-0004-0000-0000-0000BC010000}"/>
    <hyperlink ref="A225" r:id="rId446" xr:uid="{00000000-0004-0000-0000-0000BD010000}"/>
    <hyperlink ref="B225" r:id="rId447" display="https://www.strombergarchitectural.com/projects/j--murrey-atkins-library" xr:uid="{00000000-0004-0000-0000-0000BE010000}"/>
    <hyperlink ref="A226" r:id="rId448" xr:uid="{00000000-0004-0000-0000-0000BF010000}"/>
    <hyperlink ref="B226" r:id="rId449" display="https://www.strombergarchitectural.com/projects/kavanaugh-methodist" xr:uid="{00000000-0004-0000-0000-0000C0010000}"/>
    <hyperlink ref="A227" r:id="rId450" xr:uid="{00000000-0004-0000-0000-0000C1010000}"/>
    <hyperlink ref="B227" r:id="rId451" display="https://www.strombergarchitectural.com/projects/la-quinta-inn" xr:uid="{00000000-0004-0000-0000-0000C2010000}"/>
    <hyperlink ref="A228" r:id="rId452" xr:uid="{00000000-0004-0000-0000-0000C3010000}"/>
    <hyperlink ref="B228" r:id="rId453" display="https://www.strombergarchitectural.com/projects/little-pine-lake" xr:uid="{00000000-0004-0000-0000-0000C4010000}"/>
    <hyperlink ref="A229" r:id="rId454" xr:uid="{00000000-0004-0000-0000-0000C5010000}"/>
    <hyperlink ref="B229" r:id="rId455" display="https://www.strombergarchitectural.com/projects/mamaronack-ave--school" xr:uid="{00000000-0004-0000-0000-0000C6010000}"/>
    <hyperlink ref="A230" r:id="rId456" xr:uid="{00000000-0004-0000-0000-0000C7010000}"/>
    <hyperlink ref="B230" r:id="rId457" display="https://www.strombergarchitectural.com/projects/marriot" xr:uid="{00000000-0004-0000-0000-0000C8010000}"/>
    <hyperlink ref="A231" r:id="rId458" xr:uid="{00000000-0004-0000-0000-0000C9010000}"/>
    <hyperlink ref="B231" r:id="rId459" display="https://www.strombergarchitectural.com/projects/medford-library" xr:uid="{00000000-0004-0000-0000-0000CA010000}"/>
    <hyperlink ref="A232" r:id="rId460" xr:uid="{00000000-0004-0000-0000-0000CB010000}"/>
    <hyperlink ref="B232" r:id="rId461" display="https://www.strombergarchitectural.com/projects/mgm-grand" xr:uid="{00000000-0004-0000-0000-0000CC010000}"/>
    <hyperlink ref="A233" r:id="rId462" xr:uid="{00000000-0004-0000-0000-0000CD010000}"/>
    <hyperlink ref="B233" r:id="rId463" display="https://www.strombergarchitectural.com/projects/newport-news-police" xr:uid="{00000000-0004-0000-0000-0000CE010000}"/>
    <hyperlink ref="A234" r:id="rId464" xr:uid="{00000000-0004-0000-0000-0000CF010000}"/>
    <hyperlink ref="B234" r:id="rId465" display="https://www.strombergarchitectural.com/projects/norm-dicks-center" xr:uid="{00000000-0004-0000-0000-0000D0010000}"/>
    <hyperlink ref="A235" r:id="rId466" xr:uid="{00000000-0004-0000-0000-0000D1010000}"/>
    <hyperlink ref="B235" r:id="rId467" display="https://www.strombergarchitectural.com/projects/north-shore-college" xr:uid="{00000000-0004-0000-0000-0000D2010000}"/>
    <hyperlink ref="A236" r:id="rId468" xr:uid="{00000000-0004-0000-0000-0000D3010000}"/>
    <hyperlink ref="B236" r:id="rId469" display="https://www.strombergarchitectural.com/projects/old-dominion-university" xr:uid="{00000000-0004-0000-0000-0000D4010000}"/>
    <hyperlink ref="A237" r:id="rId470" xr:uid="{00000000-0004-0000-0000-0000D5010000}"/>
    <hyperlink ref="B237" r:id="rId471" display="https://www.strombergarchitectural.com/projects/old-parkland-hospital" xr:uid="{00000000-0004-0000-0000-0000D6010000}"/>
    <hyperlink ref="A238" r:id="rId472" xr:uid="{00000000-0004-0000-0000-0000D7010000}"/>
    <hyperlink ref="B238" r:id="rId473" display="https://www.strombergarchitectural.com/projects/one-morrocroft-centre" xr:uid="{00000000-0004-0000-0000-0000D8010000}"/>
    <hyperlink ref="A239" r:id="rId474" xr:uid="{00000000-0004-0000-0000-0000D9010000}"/>
    <hyperlink ref="B239" r:id="rId475" display="https://www.strombergarchitectural.com/projects/opryland--florida" xr:uid="{00000000-0004-0000-0000-0000DA010000}"/>
    <hyperlink ref="A240" r:id="rId476" xr:uid="{00000000-0004-0000-0000-0000DB010000}"/>
    <hyperlink ref="B240" r:id="rId477" display="https://www.strombergarchitectural.com/projects/opryland--tennessee" xr:uid="{00000000-0004-0000-0000-0000DC010000}"/>
    <hyperlink ref="A241" r:id="rId478" xr:uid="{00000000-0004-0000-0000-0000DD010000}"/>
    <hyperlink ref="B241" r:id="rId479" display="https://www.strombergarchitectural.com/projects/orange-county-courthouse" xr:uid="{00000000-0004-0000-0000-0000DE010000}"/>
    <hyperlink ref="A242" r:id="rId480" xr:uid="{00000000-0004-0000-0000-0000DF010000}"/>
    <hyperlink ref="B242" r:id="rId481" display="https://www.strombergarchitectural.com/projects/orleans-casino" xr:uid="{00000000-0004-0000-0000-0000E0010000}"/>
    <hyperlink ref="A243" r:id="rId482" xr:uid="{00000000-0004-0000-0000-0000E1010000}"/>
    <hyperlink ref="B243" r:id="rId483" display="https://www.strombergarchitectural.com/projects/palmilla-resort" xr:uid="{00000000-0004-0000-0000-0000E2010000}"/>
    <hyperlink ref="A244" r:id="rId484" xr:uid="{00000000-0004-0000-0000-0000E3010000}"/>
    <hyperlink ref="B244" r:id="rId485" display="https://www.strombergarchitectural.com/projects/pan-asia-bistro" xr:uid="{00000000-0004-0000-0000-0000E4010000}"/>
    <hyperlink ref="A245" r:id="rId486" xr:uid="{00000000-0004-0000-0000-0000E5010000}"/>
    <hyperlink ref="B245" r:id="rId487" display="https://www.strombergarchitectural.com/projects/paris-cancer-center" xr:uid="{00000000-0004-0000-0000-0000E6010000}"/>
    <hyperlink ref="A246" r:id="rId488" xr:uid="{00000000-0004-0000-0000-0000E7010000}"/>
    <hyperlink ref="B246" r:id="rId489" display="https://www.strombergarchitectural.com/projects/pierce-laboratory" xr:uid="{00000000-0004-0000-0000-0000E8010000}"/>
    <hyperlink ref="A247" r:id="rId490" xr:uid="{00000000-0004-0000-0000-0000E9010000}"/>
    <hyperlink ref="B247" r:id="rId491" display="https://www.strombergarchitectural.com/projects/portofino" xr:uid="{00000000-0004-0000-0000-0000EA010000}"/>
    <hyperlink ref="A248" r:id="rId492" xr:uid="{00000000-0004-0000-0000-0000EB010000}"/>
    <hyperlink ref="B248" r:id="rId493" display="https://www.strombergarchitectural.com/projects/prettyman-courthouse" xr:uid="{00000000-0004-0000-0000-0000EC010000}"/>
    <hyperlink ref="A249" r:id="rId494" xr:uid="{00000000-0004-0000-0000-0000ED010000}"/>
    <hyperlink ref="B249" r:id="rId495" display="https://www.strombergarchitectural.com/projects/r-e--berry" xr:uid="{00000000-0004-0000-0000-0000EE010000}"/>
    <hyperlink ref="A250" r:id="rId496" xr:uid="{00000000-0004-0000-0000-0000EF010000}"/>
    <hyperlink ref="B250" r:id="rId497" display="https://www.strombergarchitectural.com/projects/residential" xr:uid="{00000000-0004-0000-0000-0000F0010000}"/>
    <hyperlink ref="A251" r:id="rId498" xr:uid="{00000000-0004-0000-0000-0000F1010000}"/>
    <hyperlink ref="B251" r:id="rId499" display="https://www.strombergarchitectural.com/projects/rose-state-college" xr:uid="{00000000-0004-0000-0000-0000F2010000}"/>
    <hyperlink ref="A252" r:id="rId500" xr:uid="{00000000-0004-0000-0000-0000F3010000}"/>
    <hyperlink ref="B252" r:id="rId501" display="https://www.strombergarchitectural.com/projects/san-jose-state" xr:uid="{00000000-0004-0000-0000-0000F4010000}"/>
    <hyperlink ref="A253" r:id="rId502" xr:uid="{00000000-0004-0000-0000-0000F5010000}"/>
    <hyperlink ref="B253" r:id="rId503" display="https://www.strombergarchitectural.com/projects/schenectady-city-hall" xr:uid="{00000000-0004-0000-0000-0000F6010000}"/>
    <hyperlink ref="A254" r:id="rId504" xr:uid="{00000000-0004-0000-0000-0000F7010000}"/>
    <hyperlink ref="B254" r:id="rId505" display="https://www.strombergarchitectural.com/projects/smithsonian" xr:uid="{00000000-0004-0000-0000-0000F8010000}"/>
    <hyperlink ref="A255" r:id="rId506" xr:uid="{00000000-0004-0000-0000-0000F9010000}"/>
    <hyperlink ref="B255" r:id="rId507" display="https://www.strombergarchitectural.com/projects/southlands" xr:uid="{00000000-0004-0000-0000-0000FA010000}"/>
    <hyperlink ref="A256" r:id="rId508" xr:uid="{00000000-0004-0000-0000-0000FB010000}"/>
    <hyperlink ref="B256" r:id="rId509" display="https://www.strombergarchitectural.com/projects/south-riding-center" xr:uid="{00000000-0004-0000-0000-0000FC010000}"/>
    <hyperlink ref="A257" r:id="rId510" xr:uid="{00000000-0004-0000-0000-0000FD010000}"/>
    <hyperlink ref="B257" r:id="rId511" display="https://www.strombergarchitectural.com/projects/spinnaker-bay" xr:uid="{00000000-0004-0000-0000-0000FE010000}"/>
    <hyperlink ref="A258" r:id="rId512" xr:uid="{00000000-0004-0000-0000-0000FF010000}"/>
    <hyperlink ref="B258" r:id="rId513" display="https://www.strombergarchitectural.com/projects/st--anthony" xr:uid="{00000000-0004-0000-0000-000000020000}"/>
    <hyperlink ref="A259" r:id="rId514" xr:uid="{00000000-0004-0000-0000-000001020000}"/>
    <hyperlink ref="B259" r:id="rId515" display="https://www.strombergarchitectural.com/projects/staples" xr:uid="{00000000-0004-0000-0000-000002020000}"/>
    <hyperlink ref="A260" r:id="rId516" xr:uid="{00000000-0004-0000-0000-000003020000}"/>
    <hyperlink ref="B260" r:id="rId517" display="https://www.strombergarchitectural.com/projects/st--johns" xr:uid="{00000000-0004-0000-0000-000004020000}"/>
    <hyperlink ref="A261" r:id="rId518" xr:uid="{00000000-0004-0000-0000-000005020000}"/>
    <hyperlink ref="B261" r:id="rId519" display="https://www.strombergarchitectural.com/projects/st--michael" xr:uid="{00000000-0004-0000-0000-000006020000}"/>
    <hyperlink ref="A262" r:id="rId520" xr:uid="{00000000-0004-0000-0000-000007020000}"/>
    <hyperlink ref="B262" r:id="rId521" display="https://www.strombergarchitectural.com/projects/st--peter-s-church" xr:uid="{00000000-0004-0000-0000-000008020000}"/>
    <hyperlink ref="A263" r:id="rId522" xr:uid="{00000000-0004-0000-0000-000009020000}"/>
    <hyperlink ref="B263" r:id="rId523" display="https://www.strombergarchitectural.com/projects/texas-state-capitol" xr:uid="{00000000-0004-0000-0000-00000A020000}"/>
    <hyperlink ref="A264" r:id="rId524" xr:uid="{00000000-0004-0000-0000-00000B020000}"/>
    <hyperlink ref="B264" r:id="rId525" display="https://www.strombergarchitectural.com/projects/texas-women-s-university" xr:uid="{00000000-0004-0000-0000-00000C020000}"/>
    <hyperlink ref="A265" r:id="rId526" xr:uid="{00000000-0004-0000-0000-00000D020000}"/>
    <hyperlink ref="B265" r:id="rId527" display="https://www.strombergarchitectural.com/projects/the-mansion" xr:uid="{00000000-0004-0000-0000-00000E020000}"/>
    <hyperlink ref="A266" r:id="rId528" xr:uid="{00000000-0004-0000-0000-00000F020000}"/>
    <hyperlink ref="B266" r:id="rId529" display="https://www.strombergarchitectural.com/projects/the-pentagon" xr:uid="{00000000-0004-0000-0000-000010020000}"/>
    <hyperlink ref="A267" r:id="rId530" xr:uid="{00000000-0004-0000-0000-000011020000}"/>
    <hyperlink ref="B267" r:id="rId531" display="https://www.strombergarchitectural.com/projects/university-of-utah" xr:uid="{00000000-0004-0000-0000-000012020000}"/>
    <hyperlink ref="A268" r:id="rId532" xr:uid="{00000000-0004-0000-0000-000013020000}"/>
    <hyperlink ref="B268" r:id="rId533" display="https://www.strombergarchitectural.com/projects/walla-walla-university" xr:uid="{00000000-0004-0000-0000-000014020000}"/>
    <hyperlink ref="A269" r:id="rId534" xr:uid="{00000000-0004-0000-0000-000015020000}"/>
    <hyperlink ref="B269" r:id="rId535" display="https://www.strombergarchitectural.com/projects/youngstown" xr:uid="{00000000-0004-0000-0000-000016020000}"/>
    <hyperlink ref="A270" r:id="rId536" xr:uid="{00000000-0004-0000-0000-000017020000}"/>
    <hyperlink ref="B270" r:id="rId537" display="https://www.strombergarchitectural.com/restoration" xr:uid="{00000000-0004-0000-0000-000018020000}"/>
    <hyperlink ref="A271" r:id="rId538" xr:uid="{00000000-0004-0000-0000-000019020000}"/>
    <hyperlink ref="B271" r:id="rId539" display="https://www.strombergarchitectural.com/restoration-castiron" xr:uid="{00000000-0004-0000-0000-00001A020000}"/>
    <hyperlink ref="A272" r:id="rId540" xr:uid="{00000000-0004-0000-0000-00001B020000}"/>
    <hyperlink ref="B272" r:id="rId541" display="https://www.strombergarchitectural.com/samples" xr:uid="{00000000-0004-0000-0000-00001C020000}"/>
    <hyperlink ref="A273" r:id="rId542" xr:uid="{00000000-0004-0000-0000-00001D020000}"/>
    <hyperlink ref="B273" r:id="rId543" display="https://www.strombergarchitectural.com/sitemap" xr:uid="{00000000-0004-0000-0000-00001E020000}"/>
    <hyperlink ref="A274" r:id="rId544" xr:uid="{00000000-0004-0000-0000-00001F020000}"/>
    <hyperlink ref="B274" r:id="rId545" display="https://www.strombergarchitectural.com/specs" xr:uid="{00000000-0004-0000-0000-000020020000}"/>
    <hyperlink ref="A275" r:id="rId546" xr:uid="{00000000-0004-0000-0000-000021020000}"/>
    <hyperlink ref="B275" r:id="rId547" display="https://www.strombergarchitectural.com/specs_files/CastStone.doc" xr:uid="{00000000-0004-0000-0000-000022020000}"/>
    <hyperlink ref="A276" r:id="rId548" xr:uid="{00000000-0004-0000-0000-000023020000}"/>
    <hyperlink ref="B276" r:id="rId549" display="https://www.strombergarchitectural.com/specs_files/CastStone.pdf" xr:uid="{00000000-0004-0000-0000-000024020000}"/>
    <hyperlink ref="A277" r:id="rId550" xr:uid="{00000000-0004-0000-0000-000025020000}"/>
    <hyperlink ref="B277" r:id="rId551" display="https://www.strombergarchitectural.com/specs_files/CastStone.rtf" xr:uid="{00000000-0004-0000-0000-000026020000}"/>
    <hyperlink ref="A278" r:id="rId552" xr:uid="{00000000-0004-0000-0000-000027020000}"/>
    <hyperlink ref="B278" r:id="rId553" display="https://www.strombergarchitectural.com/specs_files/GFRC.doc" xr:uid="{00000000-0004-0000-0000-000028020000}"/>
    <hyperlink ref="A279" r:id="rId554" xr:uid="{00000000-0004-0000-0000-000029020000}"/>
    <hyperlink ref="B279" r:id="rId555" display="https://www.strombergarchitectural.com/specs_files/GFRC.pdf" xr:uid="{00000000-0004-0000-0000-00002A020000}"/>
    <hyperlink ref="A280" r:id="rId556" xr:uid="{00000000-0004-0000-0000-00002B020000}"/>
    <hyperlink ref="B280" r:id="rId557" display="https://www.strombergarchitectural.com/specs_files/GFRC.rtf" xr:uid="{00000000-0004-0000-0000-00002C020000}"/>
    <hyperlink ref="A281" r:id="rId558" xr:uid="{00000000-0004-0000-0000-00002D020000}"/>
    <hyperlink ref="B281" r:id="rId559" display="https://www.strombergarchitectural.com/specs_files/gfrc_balustrade_specs.doc" xr:uid="{00000000-0004-0000-0000-00002E020000}"/>
    <hyperlink ref="A282" r:id="rId560" xr:uid="{00000000-0004-0000-0000-00002F020000}"/>
    <hyperlink ref="B282" r:id="rId561" display="https://www.strombergarchitectural.com/specs_files/gfrc_balustrade_specs.pdf" xr:uid="{00000000-0004-0000-0000-000030020000}"/>
    <hyperlink ref="A283" r:id="rId562" xr:uid="{00000000-0004-0000-0000-000031020000}"/>
    <hyperlink ref="B283" r:id="rId563" display="https://www.strombergarchitectural.com/specs_files/gfrc_balustrade_specs.rtf" xr:uid="{00000000-0004-0000-0000-000032020000}"/>
    <hyperlink ref="A284" r:id="rId564" xr:uid="{00000000-0004-0000-0000-000033020000}"/>
    <hyperlink ref="B284" r:id="rId565" display="https://www.strombergarchitectural.com/specs_files/gfrc_benches_specs.doc" xr:uid="{00000000-0004-0000-0000-000034020000}"/>
    <hyperlink ref="A285" r:id="rId566" xr:uid="{00000000-0004-0000-0000-000035020000}"/>
    <hyperlink ref="B285" r:id="rId567" display="https://www.strombergarchitectural.com/specs_files/gfrc_benches_specs.pdf" xr:uid="{00000000-0004-0000-0000-000036020000}"/>
    <hyperlink ref="A286" r:id="rId568" xr:uid="{00000000-0004-0000-0000-000037020000}"/>
    <hyperlink ref="B286" r:id="rId569" display="https://www.strombergarchitectural.com/specs_files/gfrc_benches_specs.rtf" xr:uid="{00000000-0004-0000-0000-000038020000}"/>
    <hyperlink ref="A287" r:id="rId570" xr:uid="{00000000-0004-0000-0000-000039020000}"/>
    <hyperlink ref="B287" r:id="rId571" display="https://www.strombergarchitectural.com/specs_files/gfrc_bollards_specs.doc" xr:uid="{00000000-0004-0000-0000-00003A020000}"/>
    <hyperlink ref="A288" r:id="rId572" xr:uid="{00000000-0004-0000-0000-00003B020000}"/>
    <hyperlink ref="B288" r:id="rId573" display="https://www.strombergarchitectural.com/specs_files/gfrc_bollards_specs.pdf" xr:uid="{00000000-0004-0000-0000-00003C020000}"/>
    <hyperlink ref="A289" r:id="rId574" xr:uid="{00000000-0004-0000-0000-00003D020000}"/>
    <hyperlink ref="B289" r:id="rId575" display="https://www.strombergarchitectural.com/specs_files/gfrc_bollards_specs.rtf" xr:uid="{00000000-0004-0000-0000-00003E020000}"/>
    <hyperlink ref="A290" r:id="rId576" xr:uid="{00000000-0004-0000-0000-00003F020000}"/>
    <hyperlink ref="B290" r:id="rId577" display="https://www.strombergarchitectural.com/specs_files/gfrc_columns_specs.doc" xr:uid="{00000000-0004-0000-0000-000040020000}"/>
    <hyperlink ref="A291" r:id="rId578" xr:uid="{00000000-0004-0000-0000-000041020000}"/>
    <hyperlink ref="B291" r:id="rId579" display="https://www.strombergarchitectural.com/specs_files/gfrc_columns_specs.pdf" xr:uid="{00000000-0004-0000-0000-000042020000}"/>
    <hyperlink ref="A292" r:id="rId580" xr:uid="{00000000-0004-0000-0000-000043020000}"/>
    <hyperlink ref="B292" r:id="rId581" display="https://www.strombergarchitectural.com/specs_files/gfrc_columns_specs.rtf" xr:uid="{00000000-0004-0000-0000-000044020000}"/>
    <hyperlink ref="A293" r:id="rId582" xr:uid="{00000000-0004-0000-0000-000045020000}"/>
    <hyperlink ref="B293" r:id="rId583" display="https://www.strombergarchitectural.com/specs_files/gfrc_domescupolas_specs.doc" xr:uid="{00000000-0004-0000-0000-000046020000}"/>
    <hyperlink ref="A294" r:id="rId584" xr:uid="{00000000-0004-0000-0000-000047020000}"/>
    <hyperlink ref="B294" r:id="rId585" display="https://www.strombergarchitectural.com/specs_files/gfrc_domescupolas_specs.pdf" xr:uid="{00000000-0004-0000-0000-000048020000}"/>
    <hyperlink ref="A295" r:id="rId586" xr:uid="{00000000-0004-0000-0000-000049020000}"/>
    <hyperlink ref="B295" r:id="rId587" display="https://www.strombergarchitectural.com/specs_files/gfrc_domescupolas_specs.rtf" xr:uid="{00000000-0004-0000-0000-00004A020000}"/>
    <hyperlink ref="A296" r:id="rId588" xr:uid="{00000000-0004-0000-0000-00004B020000}"/>
    <hyperlink ref="B296" r:id="rId589" display="https://www.strombergarchitectural.com/specs_files/gfrc_fountains_specs.doc" xr:uid="{00000000-0004-0000-0000-00004C020000}"/>
    <hyperlink ref="A297" r:id="rId590" xr:uid="{00000000-0004-0000-0000-00004D020000}"/>
    <hyperlink ref="B297" r:id="rId591" display="https://www.strombergarchitectural.com/specs_files/gfrc_fountains_specs.pdf" xr:uid="{00000000-0004-0000-0000-00004E020000}"/>
    <hyperlink ref="A298" r:id="rId592" xr:uid="{00000000-0004-0000-0000-00004F020000}"/>
    <hyperlink ref="B298" r:id="rId593" display="https://www.strombergarchitectural.com/specs_files/gfrc_fountains_specs.rtf" xr:uid="{00000000-0004-0000-0000-000050020000}"/>
    <hyperlink ref="A299" r:id="rId594" xr:uid="{00000000-0004-0000-0000-000051020000}"/>
    <hyperlink ref="B299" r:id="rId595" display="https://www.strombergarchitectural.com/specs_files/gfrc_mantles_specs.doc" xr:uid="{00000000-0004-0000-0000-000052020000}"/>
    <hyperlink ref="A300" r:id="rId596" xr:uid="{00000000-0004-0000-0000-000053020000}"/>
    <hyperlink ref="B300" r:id="rId597" display="https://www.strombergarchitectural.com/specs_files/gfrc_mantles_specs.pdf" xr:uid="{00000000-0004-0000-0000-000054020000}"/>
    <hyperlink ref="A301" r:id="rId598" xr:uid="{00000000-0004-0000-0000-000055020000}"/>
    <hyperlink ref="B301" r:id="rId599" display="https://www.strombergarchitectural.com/specs_files/gfrc_mantles_specs.rtf" xr:uid="{00000000-0004-0000-0000-000056020000}"/>
    <hyperlink ref="A302" r:id="rId600" xr:uid="{00000000-0004-0000-0000-000057020000}"/>
    <hyperlink ref="B302" r:id="rId601" display="https://www.strombergarchitectural.com/specs_files/gfrc_planters_specs.doc" xr:uid="{00000000-0004-0000-0000-000058020000}"/>
    <hyperlink ref="A303" r:id="rId602" xr:uid="{00000000-0004-0000-0000-000059020000}"/>
    <hyperlink ref="B303" r:id="rId603" display="https://www.strombergarchitectural.com/specs_files/gfrc_planters_specs.pdf" xr:uid="{00000000-0004-0000-0000-00005A020000}"/>
    <hyperlink ref="A304" r:id="rId604" xr:uid="{00000000-0004-0000-0000-00005B020000}"/>
    <hyperlink ref="B304" r:id="rId605" display="https://www.strombergarchitectural.com/specs_files/gfrc_planters_specs.rtf" xr:uid="{00000000-0004-0000-0000-00005C020000}"/>
    <hyperlink ref="A305" r:id="rId606" xr:uid="{00000000-0004-0000-0000-00005D020000}"/>
    <hyperlink ref="B305" r:id="rId607" display="https://www.strombergarchitectural.com/specs_files/gfrc_roofoverlays_specs.doc" xr:uid="{00000000-0004-0000-0000-00005E020000}"/>
    <hyperlink ref="A306" r:id="rId608" xr:uid="{00000000-0004-0000-0000-00005F020000}"/>
    <hyperlink ref="B306" r:id="rId609" display="https://www.strombergarchitectural.com/specs_files/gfrc_roofoverlays_specs.pdf" xr:uid="{00000000-0004-0000-0000-000060020000}"/>
    <hyperlink ref="A307" r:id="rId610" xr:uid="{00000000-0004-0000-0000-000061020000}"/>
    <hyperlink ref="B307" r:id="rId611" display="https://www.strombergarchitectural.com/specs_files/gfrc_roofoverlays_specs.rtf" xr:uid="{00000000-0004-0000-0000-000062020000}"/>
    <hyperlink ref="A308" r:id="rId612" xr:uid="{00000000-0004-0000-0000-000063020000}"/>
    <hyperlink ref="B308" r:id="rId613" display="https://www.strombergarchitectural.com/specs_files/gfrc_signs_specs.doc" xr:uid="{00000000-0004-0000-0000-000064020000}"/>
    <hyperlink ref="A309" r:id="rId614" xr:uid="{00000000-0004-0000-0000-000065020000}"/>
    <hyperlink ref="B309" r:id="rId615" display="https://www.strombergarchitectural.com/specs_files/gfrc_signs_specs.pdf" xr:uid="{00000000-0004-0000-0000-000066020000}"/>
    <hyperlink ref="A310" r:id="rId616" xr:uid="{00000000-0004-0000-0000-000067020000}"/>
    <hyperlink ref="B310" r:id="rId617" display="https://www.strombergarchitectural.com/specs_files/gfrc_signs_specs.rtf" xr:uid="{00000000-0004-0000-0000-000068020000}"/>
    <hyperlink ref="A311" r:id="rId618" xr:uid="{00000000-0004-0000-0000-000069020000}"/>
    <hyperlink ref="B311" r:id="rId619" display="https://www.strombergarchitectural.com/specs_files/gfrc_tables_specs.doc" xr:uid="{00000000-0004-0000-0000-00006A020000}"/>
    <hyperlink ref="A312" r:id="rId620" xr:uid="{00000000-0004-0000-0000-00006B020000}"/>
    <hyperlink ref="B312" r:id="rId621" display="https://www.strombergarchitectural.com/specs_files/gfrc_tables_specs.pdf" xr:uid="{00000000-0004-0000-0000-00006C020000}"/>
    <hyperlink ref="A313" r:id="rId622" xr:uid="{00000000-0004-0000-0000-00006D020000}"/>
    <hyperlink ref="B313" r:id="rId623" display="https://www.strombergarchitectural.com/specs_files/gfrc_tables_specs.rtf" xr:uid="{00000000-0004-0000-0000-00006E020000}"/>
    <hyperlink ref="A314" r:id="rId624" xr:uid="{00000000-0004-0000-0000-00006F020000}"/>
    <hyperlink ref="B314" r:id="rId625" display="https://www.strombergarchitectural.com/specs_files/gfrc_trash_receptacles_specs.doc" xr:uid="{00000000-0004-0000-0000-000070020000}"/>
    <hyperlink ref="A315" r:id="rId626" xr:uid="{00000000-0004-0000-0000-000071020000}"/>
    <hyperlink ref="B315" r:id="rId627" display="https://www.strombergarchitectural.com/specs_files/gfrc_trash_receptacles_specs.pdf" xr:uid="{00000000-0004-0000-0000-000072020000}"/>
    <hyperlink ref="A316" r:id="rId628" xr:uid="{00000000-0004-0000-0000-000073020000}"/>
    <hyperlink ref="B316" r:id="rId629" display="https://www.strombergarchitectural.com/specs_files/gfrc_trash_receptacles_specs.rtf" xr:uid="{00000000-0004-0000-0000-000074020000}"/>
    <hyperlink ref="A317" r:id="rId630" xr:uid="{00000000-0004-0000-0000-000075020000}"/>
    <hyperlink ref="B317" r:id="rId631" display="https://www.strombergarchitectural.com/specs_files/GFRG.doc" xr:uid="{00000000-0004-0000-0000-000076020000}"/>
    <hyperlink ref="A318" r:id="rId632" xr:uid="{00000000-0004-0000-0000-000077020000}"/>
    <hyperlink ref="B318" r:id="rId633" display="https://www.strombergarchitectural.com/specs_files/GFRG.pdf" xr:uid="{00000000-0004-0000-0000-000078020000}"/>
    <hyperlink ref="A319" r:id="rId634" xr:uid="{00000000-0004-0000-0000-000079020000}"/>
    <hyperlink ref="B319" r:id="rId635" display="https://www.strombergarchitectural.com/specs_files/GFRG.rtf" xr:uid="{00000000-0004-0000-0000-00007A020000}"/>
    <hyperlink ref="A320" r:id="rId636" xr:uid="{00000000-0004-0000-0000-00007B020000}"/>
    <hyperlink ref="B320" r:id="rId637" display="https://www.strombergarchitectural.com/specs_files/GFRP.doc" xr:uid="{00000000-0004-0000-0000-00007C020000}"/>
    <hyperlink ref="A321" r:id="rId638" xr:uid="{00000000-0004-0000-0000-00007D020000}"/>
    <hyperlink ref="B321" r:id="rId639" display="https://www.strombergarchitectural.com/specs_files/GFRP.pdf" xr:uid="{00000000-0004-0000-0000-00007E020000}"/>
    <hyperlink ref="A322" r:id="rId640" xr:uid="{00000000-0004-0000-0000-00007F020000}"/>
    <hyperlink ref="B322" r:id="rId641" display="https://www.strombergarchitectural.com/specs_files/GFRP.rtf" xr:uid="{00000000-0004-0000-0000-000080020000}"/>
    <hyperlink ref="A323" r:id="rId642" xr:uid="{00000000-0004-0000-0000-000081020000}"/>
    <hyperlink ref="B323" r:id="rId643" display="https://www.strombergarchitectural.com/specs_files/GFRS.doc" xr:uid="{00000000-0004-0000-0000-000082020000}"/>
    <hyperlink ref="A324" r:id="rId644" xr:uid="{00000000-0004-0000-0000-000083020000}"/>
    <hyperlink ref="B324" r:id="rId645" display="https://www.strombergarchitectural.com/specs_files/GFRS.pdf" xr:uid="{00000000-0004-0000-0000-000084020000}"/>
    <hyperlink ref="A325" r:id="rId646" xr:uid="{00000000-0004-0000-0000-000085020000}"/>
    <hyperlink ref="B325" r:id="rId647" display="https://www.strombergarchitectural.com/specs_files/GFRS.rtf" xr:uid="{00000000-0004-0000-0000-000086020000}"/>
    <hyperlink ref="A326" r:id="rId648" xr:uid="{00000000-0004-0000-0000-000087020000}"/>
    <hyperlink ref="B326" r:id="rId649" display="https://www.strombergarchitectural.com/terracotta-restoration" xr:uid="{00000000-0004-0000-0000-000088020000}"/>
    <hyperlink ref="A327" r:id="rId650" xr:uid="{00000000-0004-0000-0000-000089020000}"/>
    <hyperlink ref="B327" r:id="rId651" display="http://www.strombergarchitectural.com/caststonespecs" xr:uid="{00000000-0004-0000-0000-00008A020000}"/>
    <hyperlink ref="A328" r:id="rId652" xr:uid="{00000000-0004-0000-0000-00008B020000}"/>
    <hyperlink ref="B328" r:id="rId653" display="http://www.strombergarchitectural.com/contact" xr:uid="{00000000-0004-0000-0000-00008C020000}"/>
    <hyperlink ref="A329" r:id="rId654" xr:uid="{00000000-0004-0000-0000-00008D020000}"/>
    <hyperlink ref="B329" r:id="rId655" display="http://www.strombergarchitectural.com/gfrc-balustrade-specs" xr:uid="{00000000-0004-0000-0000-00008E020000}"/>
    <hyperlink ref="A330" r:id="rId656" xr:uid="{00000000-0004-0000-0000-00008F020000}"/>
    <hyperlink ref="B330" r:id="rId657" display="http://www.strombergarchitectural.com/gfrc-benches-specs" xr:uid="{00000000-0004-0000-0000-000090020000}"/>
    <hyperlink ref="A331" r:id="rId658" xr:uid="{00000000-0004-0000-0000-000091020000}"/>
    <hyperlink ref="B331" r:id="rId659" display="http://www.strombergarchitectural.com/gfrc-bollard-specs" xr:uid="{00000000-0004-0000-0000-000092020000}"/>
    <hyperlink ref="A332" r:id="rId660" xr:uid="{00000000-0004-0000-0000-000093020000}"/>
    <hyperlink ref="B332" r:id="rId661" display="http://www.strombergarchitectural.com/gfrc-column-specs" xr:uid="{00000000-0004-0000-0000-000094020000}"/>
    <hyperlink ref="A333" r:id="rId662" xr:uid="{00000000-0004-0000-0000-000095020000}"/>
    <hyperlink ref="B333" r:id="rId663" display="http://www.strombergarchitectural.com/gfrc-domescupolas-specs" xr:uid="{00000000-0004-0000-0000-000096020000}"/>
    <hyperlink ref="A334" r:id="rId664" xr:uid="{00000000-0004-0000-0000-000097020000}"/>
    <hyperlink ref="B334" r:id="rId665" display="http://www.strombergarchitectural.com/gfrc-fountain-specs" xr:uid="{00000000-0004-0000-0000-000098020000}"/>
    <hyperlink ref="A335" r:id="rId666" xr:uid="{00000000-0004-0000-0000-000099020000}"/>
    <hyperlink ref="B335" r:id="rId667" display="http://www.strombergarchitectural.com/gfrc-mantel-specs" xr:uid="{00000000-0004-0000-0000-00009A020000}"/>
    <hyperlink ref="A336" r:id="rId668" xr:uid="{00000000-0004-0000-0000-00009B020000}"/>
    <hyperlink ref="B336" r:id="rId669" display="http://www.strombergarchitectural.com/gfrc-planter-specs" xr:uid="{00000000-0004-0000-0000-00009C020000}"/>
    <hyperlink ref="A337" r:id="rId670" xr:uid="{00000000-0004-0000-0000-00009D020000}"/>
    <hyperlink ref="B337" r:id="rId671" display="http://www.strombergarchitectural.com/gfrc-roofoverlay-specs" xr:uid="{00000000-0004-0000-0000-00009E020000}"/>
    <hyperlink ref="A338" r:id="rId672" xr:uid="{00000000-0004-0000-0000-00009F020000}"/>
    <hyperlink ref="B338" r:id="rId673" display="http://www.strombergarchitectural.com/gfrc-signs-specs" xr:uid="{00000000-0004-0000-0000-0000A0020000}"/>
    <hyperlink ref="A339" r:id="rId674" xr:uid="{00000000-0004-0000-0000-0000A1020000}"/>
    <hyperlink ref="B339" r:id="rId675" display="http://www.strombergarchitectural.com/gfrcspecifications" xr:uid="{00000000-0004-0000-0000-0000A2020000}"/>
    <hyperlink ref="A340" r:id="rId676" xr:uid="{00000000-0004-0000-0000-0000A3020000}"/>
    <hyperlink ref="B340" r:id="rId677" display="http://www.strombergarchitectural.com/gfrc-table-specs" xr:uid="{00000000-0004-0000-0000-0000A4020000}"/>
    <hyperlink ref="A341" r:id="rId678" xr:uid="{00000000-0004-0000-0000-0000A5020000}"/>
    <hyperlink ref="B341" r:id="rId679" display="http://www.strombergarchitectural.com/gfrc-trashreceptacle-specs" xr:uid="{00000000-0004-0000-0000-0000A6020000}"/>
    <hyperlink ref="A342" r:id="rId680" xr:uid="{00000000-0004-0000-0000-0000A7020000}"/>
    <hyperlink ref="B342" r:id="rId681" display="http://www.strombergarchitectural.com/gfrgspecifications" xr:uid="{00000000-0004-0000-0000-0000A8020000}"/>
    <hyperlink ref="A343" r:id="rId682" xr:uid="{00000000-0004-0000-0000-0000A9020000}"/>
    <hyperlink ref="B343" r:id="rId683" display="http://www.strombergarchitectural.com/gfrpspecifications" xr:uid="{00000000-0004-0000-0000-0000AA020000}"/>
    <hyperlink ref="A344" r:id="rId684" xr:uid="{00000000-0004-0000-0000-0000AB020000}"/>
    <hyperlink ref="B344" r:id="rId685" display="http://www.strombergarchitectural.com/gfrsspecifications" xr:uid="{00000000-0004-0000-0000-0000AC020000}"/>
    <hyperlink ref="A345" r:id="rId686" xr:uid="{00000000-0004-0000-0000-0000AD020000}"/>
    <hyperlink ref="B345" r:id="rId687" display="http://www.strombergarchitectural.com/winstar-casino-expansion" xr:uid="{00000000-0004-0000-0000-0000AE02000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1000"/>
  <sheetViews>
    <sheetView tabSelected="1" workbookViewId="0">
      <pane ySplit="1" topLeftCell="A2" activePane="bottomLeft" state="frozen"/>
      <selection pane="bottomLeft" activeCell="A27" sqref="A27"/>
    </sheetView>
  </sheetViews>
  <sheetFormatPr baseColWidth="10" defaultColWidth="14.5" defaultRowHeight="15" customHeight="1"/>
  <cols>
    <col min="1" max="1" width="39.5" customWidth="1"/>
    <col min="2" max="2" width="30" customWidth="1"/>
    <col min="3" max="3" width="54.83203125" customWidth="1"/>
    <col min="4" max="6" width="14.5" customWidth="1"/>
  </cols>
  <sheetData>
    <row r="1" spans="1:23" ht="15.75" customHeight="1">
      <c r="A1" s="3" t="s">
        <v>360</v>
      </c>
      <c r="B1" s="3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>
      <c r="A2" s="9" t="s">
        <v>361</v>
      </c>
      <c r="B2" s="6" t="s">
        <v>4</v>
      </c>
      <c r="C2" s="7"/>
    </row>
    <row r="3" spans="1:23" ht="15.75" customHeight="1">
      <c r="A3" s="9" t="s">
        <v>362</v>
      </c>
      <c r="B3" s="6" t="s">
        <v>4</v>
      </c>
      <c r="C3" s="7"/>
    </row>
    <row r="4" spans="1:23" ht="15.75" customHeight="1">
      <c r="A4" s="9" t="s">
        <v>363</v>
      </c>
      <c r="B4" s="6" t="s">
        <v>4</v>
      </c>
      <c r="C4" s="7"/>
    </row>
    <row r="5" spans="1:23" ht="15.75" customHeight="1">
      <c r="A5" s="9" t="s">
        <v>364</v>
      </c>
      <c r="B5" s="6" t="s">
        <v>4</v>
      </c>
      <c r="C5" s="7"/>
    </row>
    <row r="6" spans="1:23" ht="15.75" customHeight="1">
      <c r="A6" s="9" t="s">
        <v>365</v>
      </c>
      <c r="B6" s="6" t="s">
        <v>4</v>
      </c>
      <c r="C6" s="7"/>
    </row>
    <row r="7" spans="1:23" ht="15.75" customHeight="1">
      <c r="A7" s="9" t="s">
        <v>366</v>
      </c>
      <c r="B7" s="6" t="s">
        <v>4</v>
      </c>
      <c r="C7" s="7"/>
    </row>
    <row r="8" spans="1:23" ht="15.75" customHeight="1">
      <c r="A8" s="9" t="s">
        <v>367</v>
      </c>
      <c r="B8" s="6" t="s">
        <v>4</v>
      </c>
      <c r="C8" s="7"/>
    </row>
    <row r="9" spans="1:23" ht="15.75" customHeight="1">
      <c r="A9" s="9" t="s">
        <v>368</v>
      </c>
      <c r="B9" s="6" t="s">
        <v>4</v>
      </c>
      <c r="C9" s="7"/>
    </row>
    <row r="10" spans="1:23" ht="15.75" customHeight="1">
      <c r="A10" s="9" t="s">
        <v>369</v>
      </c>
      <c r="B10" s="6" t="s">
        <v>4</v>
      </c>
      <c r="C10" s="7"/>
    </row>
    <row r="11" spans="1:23" ht="15.75" customHeight="1">
      <c r="A11" s="9" t="s">
        <v>370</v>
      </c>
      <c r="B11" s="6" t="s">
        <v>4</v>
      </c>
      <c r="C11" s="7"/>
    </row>
    <row r="12" spans="1:23" ht="15.75" customHeight="1">
      <c r="A12" s="9" t="s">
        <v>371</v>
      </c>
      <c r="B12" s="6" t="s">
        <v>4</v>
      </c>
      <c r="C12" s="7"/>
    </row>
    <row r="13" spans="1:23" ht="15.75" customHeight="1">
      <c r="A13" s="9" t="s">
        <v>372</v>
      </c>
      <c r="B13" s="6" t="s">
        <v>32</v>
      </c>
      <c r="C13" s="7" t="s">
        <v>247</v>
      </c>
    </row>
    <row r="14" spans="1:23" ht="15.75" customHeight="1">
      <c r="A14" s="9" t="s">
        <v>373</v>
      </c>
      <c r="B14" s="6" t="s">
        <v>4</v>
      </c>
      <c r="C14" s="7"/>
    </row>
    <row r="15" spans="1:23" ht="15.75" customHeight="1">
      <c r="A15" s="9" t="s">
        <v>374</v>
      </c>
      <c r="B15" s="6" t="s">
        <v>4</v>
      </c>
      <c r="C15" s="7"/>
    </row>
    <row r="16" spans="1:23" ht="15.75" customHeight="1">
      <c r="A16" s="9" t="s">
        <v>375</v>
      </c>
      <c r="B16" s="6" t="s">
        <v>4</v>
      </c>
      <c r="C16" s="7"/>
    </row>
    <row r="17" spans="1:3" ht="15.75" customHeight="1">
      <c r="A17" s="9" t="s">
        <v>376</v>
      </c>
      <c r="B17" s="6" t="s">
        <v>4</v>
      </c>
      <c r="C17" s="7"/>
    </row>
    <row r="18" spans="1:3" ht="15.75" customHeight="1">
      <c r="A18" s="9" t="s">
        <v>377</v>
      </c>
      <c r="B18" s="6" t="s">
        <v>4</v>
      </c>
      <c r="C18" s="7"/>
    </row>
    <row r="19" spans="1:3" ht="15.75" customHeight="1">
      <c r="A19" s="9" t="s">
        <v>378</v>
      </c>
      <c r="B19" s="6" t="s">
        <v>4</v>
      </c>
      <c r="C19" s="7"/>
    </row>
    <row r="20" spans="1:3" ht="15.75" customHeight="1">
      <c r="A20" s="9" t="s">
        <v>379</v>
      </c>
      <c r="B20" s="6" t="s">
        <v>4</v>
      </c>
      <c r="C20" s="7"/>
    </row>
    <row r="21" spans="1:3" ht="15.75" customHeight="1">
      <c r="A21" s="9" t="s">
        <v>380</v>
      </c>
      <c r="B21" s="6" t="s">
        <v>4</v>
      </c>
      <c r="C21" s="7"/>
    </row>
    <row r="22" spans="1:3" ht="15.75" customHeight="1">
      <c r="A22" s="9" t="s">
        <v>381</v>
      </c>
      <c r="B22" s="6" t="s">
        <v>4</v>
      </c>
      <c r="C22" s="7"/>
    </row>
    <row r="23" spans="1:3" ht="15.75" customHeight="1">
      <c r="A23" s="9" t="s">
        <v>382</v>
      </c>
      <c r="B23" s="6" t="s">
        <v>4</v>
      </c>
      <c r="C23" s="7"/>
    </row>
    <row r="24" spans="1:3" ht="15.75" customHeight="1">
      <c r="A24" s="9" t="s">
        <v>383</v>
      </c>
      <c r="B24" s="6" t="s">
        <v>4</v>
      </c>
      <c r="C24" s="7"/>
    </row>
    <row r="25" spans="1:3" ht="15.75" customHeight="1">
      <c r="A25" s="9" t="s">
        <v>384</v>
      </c>
      <c r="B25" s="6" t="s">
        <v>4</v>
      </c>
      <c r="C25" s="7"/>
    </row>
    <row r="26" spans="1:3" ht="15.75" customHeight="1">
      <c r="A26" s="9" t="s">
        <v>385</v>
      </c>
      <c r="B26" s="6" t="s">
        <v>4</v>
      </c>
      <c r="C26" s="7"/>
    </row>
    <row r="27" spans="1:3" ht="15.75" customHeight="1">
      <c r="A27" s="9" t="s">
        <v>386</v>
      </c>
      <c r="B27" s="6" t="s">
        <v>4</v>
      </c>
      <c r="C27" s="7"/>
    </row>
    <row r="28" spans="1:3" ht="15.75" customHeight="1">
      <c r="A28" s="9" t="s">
        <v>387</v>
      </c>
      <c r="B28" s="6" t="s">
        <v>4</v>
      </c>
      <c r="C28" s="7"/>
    </row>
    <row r="29" spans="1:3" ht="15.75" customHeight="1">
      <c r="A29" s="9" t="s">
        <v>388</v>
      </c>
      <c r="B29" s="6" t="s">
        <v>4</v>
      </c>
      <c r="C29" s="7"/>
    </row>
    <row r="30" spans="1:3" ht="15.75" customHeight="1">
      <c r="A30" s="9" t="s">
        <v>389</v>
      </c>
      <c r="B30" s="6" t="s">
        <v>4</v>
      </c>
      <c r="C30" s="7"/>
    </row>
    <row r="31" spans="1:3" ht="15.75" customHeight="1">
      <c r="A31" s="9" t="s">
        <v>390</v>
      </c>
      <c r="B31" s="6" t="s">
        <v>4</v>
      </c>
      <c r="C31" s="7"/>
    </row>
    <row r="32" spans="1:3" ht="15.75" customHeight="1">
      <c r="A32" s="9" t="s">
        <v>391</v>
      </c>
      <c r="B32" s="6" t="s">
        <v>4</v>
      </c>
      <c r="C32" s="7"/>
    </row>
    <row r="33" spans="1:3" ht="15.75" customHeight="1">
      <c r="A33" s="9" t="s">
        <v>392</v>
      </c>
      <c r="B33" s="6" t="s">
        <v>4</v>
      </c>
      <c r="C33" s="7"/>
    </row>
    <row r="34" spans="1:3" ht="15.75" customHeight="1">
      <c r="A34" s="9" t="s">
        <v>393</v>
      </c>
      <c r="B34" s="6" t="s">
        <v>4</v>
      </c>
      <c r="C34" s="7"/>
    </row>
    <row r="35" spans="1:3" ht="15.75" customHeight="1">
      <c r="A35" s="9" t="s">
        <v>394</v>
      </c>
      <c r="B35" s="6" t="s">
        <v>4</v>
      </c>
      <c r="C35" s="7"/>
    </row>
    <row r="36" spans="1:3" ht="15.75" customHeight="1">
      <c r="A36" s="9" t="s">
        <v>395</v>
      </c>
      <c r="B36" s="6" t="s">
        <v>4</v>
      </c>
      <c r="C36" s="7"/>
    </row>
    <row r="37" spans="1:3" ht="15.75" customHeight="1">
      <c r="A37" s="9" t="s">
        <v>396</v>
      </c>
      <c r="B37" s="6" t="s">
        <v>4</v>
      </c>
      <c r="C37" s="7"/>
    </row>
    <row r="38" spans="1:3" ht="15.75" customHeight="1">
      <c r="A38" s="9" t="s">
        <v>397</v>
      </c>
      <c r="B38" s="6" t="s">
        <v>4</v>
      </c>
      <c r="C38" s="7"/>
    </row>
    <row r="39" spans="1:3" ht="15.75" customHeight="1">
      <c r="A39" s="9" t="s">
        <v>398</v>
      </c>
      <c r="B39" s="6" t="s">
        <v>4</v>
      </c>
      <c r="C39" s="7"/>
    </row>
    <row r="40" spans="1:3" ht="15.75" customHeight="1">
      <c r="A40" s="9" t="s">
        <v>399</v>
      </c>
      <c r="B40" s="6" t="s">
        <v>4</v>
      </c>
      <c r="C40" s="7"/>
    </row>
    <row r="41" spans="1:3" ht="15.75" customHeight="1">
      <c r="A41" s="9" t="s">
        <v>400</v>
      </c>
      <c r="B41" s="6" t="s">
        <v>4</v>
      </c>
      <c r="C41" s="7"/>
    </row>
    <row r="42" spans="1:3" ht="15.75" customHeight="1">
      <c r="A42" s="9" t="s">
        <v>401</v>
      </c>
      <c r="B42" s="6" t="s">
        <v>4</v>
      </c>
      <c r="C42" s="7"/>
    </row>
    <row r="43" spans="1:3" ht="15.75" customHeight="1">
      <c r="A43" s="9" t="s">
        <v>402</v>
      </c>
      <c r="B43" s="6" t="s">
        <v>4</v>
      </c>
      <c r="C43" s="7"/>
    </row>
    <row r="44" spans="1:3" ht="15.75" customHeight="1">
      <c r="A44" s="9" t="s">
        <v>403</v>
      </c>
      <c r="B44" s="6" t="s">
        <v>4</v>
      </c>
      <c r="C44" s="7"/>
    </row>
    <row r="45" spans="1:3" ht="15.75" customHeight="1">
      <c r="A45" s="9" t="s">
        <v>404</v>
      </c>
      <c r="B45" s="6" t="s">
        <v>4</v>
      </c>
      <c r="C45" s="7"/>
    </row>
    <row r="46" spans="1:3" ht="15.75" customHeight="1">
      <c r="A46" s="9" t="s">
        <v>405</v>
      </c>
      <c r="B46" s="6" t="s">
        <v>4</v>
      </c>
      <c r="C46" s="7"/>
    </row>
    <row r="47" spans="1:3" ht="15.75" customHeight="1">
      <c r="A47" s="9" t="s">
        <v>406</v>
      </c>
      <c r="B47" s="6" t="s">
        <v>4</v>
      </c>
      <c r="C47" s="7"/>
    </row>
    <row r="48" spans="1:3" ht="15.75" customHeight="1">
      <c r="A48" s="9" t="s">
        <v>407</v>
      </c>
      <c r="B48" s="6" t="s">
        <v>4</v>
      </c>
      <c r="C48" s="7"/>
    </row>
    <row r="49" spans="1:3" ht="15.75" customHeight="1">
      <c r="A49" s="9" t="s">
        <v>408</v>
      </c>
      <c r="B49" s="6" t="s">
        <v>4</v>
      </c>
      <c r="C49" s="7"/>
    </row>
    <row r="50" spans="1:3" ht="15.75" customHeight="1">
      <c r="A50" s="9" t="s">
        <v>409</v>
      </c>
      <c r="B50" s="6" t="s">
        <v>4</v>
      </c>
      <c r="C50" s="7"/>
    </row>
    <row r="51" spans="1:3" ht="15.75" customHeight="1">
      <c r="A51" s="9" t="s">
        <v>410</v>
      </c>
      <c r="B51" s="6" t="s">
        <v>4</v>
      </c>
      <c r="C51" s="7"/>
    </row>
    <row r="52" spans="1:3" ht="15.75" customHeight="1">
      <c r="A52" s="9" t="s">
        <v>411</v>
      </c>
      <c r="B52" s="6" t="s">
        <v>4</v>
      </c>
      <c r="C52" s="7"/>
    </row>
    <row r="53" spans="1:3" ht="15.75" customHeight="1">
      <c r="A53" s="9" t="s">
        <v>412</v>
      </c>
      <c r="B53" s="6" t="s">
        <v>4</v>
      </c>
      <c r="C53" s="7"/>
    </row>
    <row r="54" spans="1:3" ht="15.75" customHeight="1">
      <c r="A54" s="9" t="s">
        <v>413</v>
      </c>
      <c r="B54" s="6" t="s">
        <v>4</v>
      </c>
      <c r="C54" s="7"/>
    </row>
    <row r="55" spans="1:3" ht="15.75" customHeight="1">
      <c r="A55" s="9" t="s">
        <v>414</v>
      </c>
      <c r="B55" s="6" t="s">
        <v>4</v>
      </c>
      <c r="C55" s="7"/>
    </row>
    <row r="56" spans="1:3" ht="15.75" customHeight="1">
      <c r="A56" s="9" t="s">
        <v>415</v>
      </c>
      <c r="B56" s="6" t="s">
        <v>4</v>
      </c>
      <c r="C56" s="7"/>
    </row>
    <row r="57" spans="1:3" ht="15.75" customHeight="1">
      <c r="A57" s="9" t="s">
        <v>416</v>
      </c>
      <c r="B57" s="6" t="s">
        <v>4</v>
      </c>
      <c r="C57" s="7"/>
    </row>
    <row r="58" spans="1:3" ht="15.75" customHeight="1">
      <c r="A58" s="9" t="s">
        <v>417</v>
      </c>
      <c r="B58" s="6" t="s">
        <v>4</v>
      </c>
      <c r="C58" s="7"/>
    </row>
    <row r="59" spans="1:3" ht="15.75" customHeight="1">
      <c r="A59" s="9" t="s">
        <v>418</v>
      </c>
      <c r="B59" s="6" t="s">
        <v>4</v>
      </c>
      <c r="C59" s="7"/>
    </row>
    <row r="60" spans="1:3" ht="15.75" customHeight="1">
      <c r="A60" s="9" t="s">
        <v>419</v>
      </c>
      <c r="B60" s="6" t="s">
        <v>4</v>
      </c>
      <c r="C60" s="7"/>
    </row>
    <row r="61" spans="1:3" ht="15.75" customHeight="1">
      <c r="A61" s="9" t="s">
        <v>420</v>
      </c>
      <c r="B61" s="6" t="s">
        <v>4</v>
      </c>
      <c r="C61" s="7"/>
    </row>
    <row r="62" spans="1:3" ht="15.75" customHeight="1">
      <c r="A62" s="9" t="s">
        <v>421</v>
      </c>
      <c r="B62" s="6" t="s">
        <v>4</v>
      </c>
      <c r="C62" s="7"/>
    </row>
    <row r="63" spans="1:3" ht="15.75" customHeight="1">
      <c r="A63" s="9" t="s">
        <v>422</v>
      </c>
      <c r="B63" s="6" t="s">
        <v>4</v>
      </c>
      <c r="C63" s="7"/>
    </row>
    <row r="64" spans="1:3" ht="15.75" customHeight="1">
      <c r="A64" s="9" t="s">
        <v>423</v>
      </c>
      <c r="B64" s="6" t="s">
        <v>4</v>
      </c>
      <c r="C64" s="7"/>
    </row>
    <row r="65" spans="1:3" ht="15.75" customHeight="1">
      <c r="A65" s="9" t="s">
        <v>424</v>
      </c>
      <c r="B65" s="6" t="s">
        <v>4</v>
      </c>
      <c r="C65" s="7"/>
    </row>
    <row r="66" spans="1:3" ht="15.75" customHeight="1">
      <c r="A66" s="9" t="s">
        <v>425</v>
      </c>
      <c r="B66" s="6" t="s">
        <v>4</v>
      </c>
      <c r="C66" s="7"/>
    </row>
    <row r="67" spans="1:3" ht="15.75" customHeight="1">
      <c r="A67" s="9" t="s">
        <v>426</v>
      </c>
      <c r="B67" s="6" t="s">
        <v>4</v>
      </c>
      <c r="C67" s="7"/>
    </row>
    <row r="68" spans="1:3" ht="15.75" customHeight="1">
      <c r="A68" s="9" t="s">
        <v>427</v>
      </c>
      <c r="B68" s="6" t="s">
        <v>4</v>
      </c>
      <c r="C68" s="7"/>
    </row>
    <row r="69" spans="1:3" ht="15.75" customHeight="1">
      <c r="A69" s="9" t="s">
        <v>428</v>
      </c>
      <c r="B69" s="6" t="s">
        <v>4</v>
      </c>
      <c r="C69" s="7"/>
    </row>
    <row r="70" spans="1:3" ht="15.75" customHeight="1">
      <c r="A70" s="9" t="s">
        <v>429</v>
      </c>
      <c r="B70" s="6" t="s">
        <v>4</v>
      </c>
      <c r="C70" s="7"/>
    </row>
    <row r="71" spans="1:3" ht="15.75" customHeight="1">
      <c r="A71" s="9" t="s">
        <v>430</v>
      </c>
      <c r="B71" s="6" t="s">
        <v>4</v>
      </c>
      <c r="C71" s="7"/>
    </row>
    <row r="72" spans="1:3" ht="15.75" customHeight="1">
      <c r="A72" s="9" t="s">
        <v>431</v>
      </c>
      <c r="B72" s="6" t="s">
        <v>4</v>
      </c>
      <c r="C72" s="7"/>
    </row>
    <row r="73" spans="1:3" ht="15.75" customHeight="1">
      <c r="A73" s="9" t="s">
        <v>432</v>
      </c>
      <c r="B73" s="6" t="s">
        <v>4</v>
      </c>
      <c r="C73" s="7"/>
    </row>
    <row r="74" spans="1:3" ht="15.75" customHeight="1">
      <c r="A74" s="9" t="s">
        <v>433</v>
      </c>
      <c r="B74" s="6" t="s">
        <v>4</v>
      </c>
      <c r="C74" s="7"/>
    </row>
    <row r="75" spans="1:3" ht="15.75" customHeight="1">
      <c r="A75" s="9" t="s">
        <v>434</v>
      </c>
      <c r="B75" s="6" t="s">
        <v>4</v>
      </c>
      <c r="C75" s="7"/>
    </row>
    <row r="76" spans="1:3" ht="15.75" customHeight="1">
      <c r="A76" s="9" t="s">
        <v>435</v>
      </c>
      <c r="B76" s="6" t="s">
        <v>4</v>
      </c>
      <c r="C76" s="7"/>
    </row>
    <row r="77" spans="1:3" ht="15.75" customHeight="1">
      <c r="A77" s="9" t="s">
        <v>436</v>
      </c>
      <c r="B77" s="6" t="s">
        <v>4</v>
      </c>
      <c r="C77" s="7"/>
    </row>
    <row r="78" spans="1:3" ht="15.75" customHeight="1">
      <c r="A78" s="9" t="s">
        <v>437</v>
      </c>
      <c r="B78" s="6" t="s">
        <v>4</v>
      </c>
      <c r="C78" s="7"/>
    </row>
    <row r="79" spans="1:3" ht="15.75" customHeight="1">
      <c r="A79" s="9" t="s">
        <v>438</v>
      </c>
      <c r="B79" s="6" t="s">
        <v>4</v>
      </c>
      <c r="C79" s="7"/>
    </row>
    <row r="80" spans="1:3" ht="15.75" customHeight="1">
      <c r="A80" s="9" t="s">
        <v>439</v>
      </c>
      <c r="B80" s="6" t="s">
        <v>4</v>
      </c>
      <c r="C80" s="7"/>
    </row>
    <row r="81" spans="1:3" ht="15.75" customHeight="1">
      <c r="A81" s="9" t="s">
        <v>440</v>
      </c>
      <c r="B81" s="6" t="s">
        <v>4</v>
      </c>
      <c r="C81" s="7"/>
    </row>
    <row r="82" spans="1:3" ht="15.75" customHeight="1">
      <c r="A82" s="9" t="s">
        <v>441</v>
      </c>
      <c r="B82" s="6" t="s">
        <v>4</v>
      </c>
      <c r="C82" s="7"/>
    </row>
    <row r="83" spans="1:3" ht="15.75" customHeight="1">
      <c r="A83" s="9" t="s">
        <v>442</v>
      </c>
      <c r="B83" s="6" t="s">
        <v>4</v>
      </c>
      <c r="C83" s="7"/>
    </row>
    <row r="84" spans="1:3" ht="15.75" customHeight="1">
      <c r="A84" s="9" t="s">
        <v>443</v>
      </c>
      <c r="B84" s="6" t="s">
        <v>4</v>
      </c>
      <c r="C84" s="7"/>
    </row>
    <row r="85" spans="1:3" ht="15.75" customHeight="1">
      <c r="A85" s="9" t="s">
        <v>444</v>
      </c>
      <c r="B85" s="6" t="s">
        <v>4</v>
      </c>
      <c r="C85" s="7"/>
    </row>
    <row r="86" spans="1:3" ht="15.75" customHeight="1">
      <c r="A86" s="9" t="s">
        <v>445</v>
      </c>
      <c r="B86" s="6" t="s">
        <v>4</v>
      </c>
      <c r="C86" s="7"/>
    </row>
    <row r="87" spans="1:3" ht="15.75" customHeight="1">
      <c r="A87" s="9" t="s">
        <v>446</v>
      </c>
      <c r="B87" s="6" t="s">
        <v>4</v>
      </c>
      <c r="C87" s="7"/>
    </row>
    <row r="88" spans="1:3" ht="15.75" customHeight="1">
      <c r="A88" s="9" t="s">
        <v>447</v>
      </c>
      <c r="B88" s="6" t="s">
        <v>4</v>
      </c>
      <c r="C88" s="7"/>
    </row>
    <row r="89" spans="1:3" ht="15.75" customHeight="1">
      <c r="A89" s="9" t="s">
        <v>448</v>
      </c>
      <c r="B89" s="6" t="s">
        <v>4</v>
      </c>
      <c r="C89" s="7"/>
    </row>
    <row r="90" spans="1:3" ht="15.75" customHeight="1">
      <c r="A90" s="9" t="s">
        <v>449</v>
      </c>
      <c r="B90" s="6" t="s">
        <v>4</v>
      </c>
      <c r="C90" s="7"/>
    </row>
    <row r="91" spans="1:3" ht="15.75" customHeight="1">
      <c r="A91" s="9" t="s">
        <v>450</v>
      </c>
      <c r="B91" s="6" t="s">
        <v>4</v>
      </c>
      <c r="C91" s="7"/>
    </row>
    <row r="92" spans="1:3" ht="15.75" customHeight="1">
      <c r="A92" s="9" t="s">
        <v>451</v>
      </c>
      <c r="B92" s="6" t="s">
        <v>4</v>
      </c>
      <c r="C92" s="7"/>
    </row>
    <row r="93" spans="1:3" ht="15.75" customHeight="1">
      <c r="A93" s="9" t="s">
        <v>452</v>
      </c>
      <c r="B93" s="6" t="s">
        <v>4</v>
      </c>
      <c r="C93" s="7"/>
    </row>
    <row r="94" spans="1:3" ht="15.75" customHeight="1">
      <c r="A94" s="9" t="s">
        <v>453</v>
      </c>
      <c r="B94" s="6" t="s">
        <v>4</v>
      </c>
      <c r="C94" s="7"/>
    </row>
    <row r="95" spans="1:3" ht="15.75" customHeight="1">
      <c r="A95" s="9" t="s">
        <v>454</v>
      </c>
      <c r="B95" s="6" t="s">
        <v>4</v>
      </c>
      <c r="C95" s="7"/>
    </row>
    <row r="96" spans="1:3" ht="15.75" customHeight="1">
      <c r="A96" s="9" t="s">
        <v>455</v>
      </c>
      <c r="B96" s="6" t="s">
        <v>4</v>
      </c>
      <c r="C96" s="7"/>
    </row>
    <row r="97" spans="1:3" ht="15.75" customHeight="1">
      <c r="A97" s="9" t="s">
        <v>456</v>
      </c>
      <c r="B97" s="6" t="s">
        <v>4</v>
      </c>
      <c r="C97" s="7"/>
    </row>
    <row r="98" spans="1:3" ht="15.75" customHeight="1">
      <c r="A98" s="9" t="s">
        <v>457</v>
      </c>
      <c r="B98" s="6" t="s">
        <v>4</v>
      </c>
      <c r="C98" s="7" t="s">
        <v>458</v>
      </c>
    </row>
    <row r="99" spans="1:3" ht="15.75" customHeight="1">
      <c r="A99" s="9" t="s">
        <v>459</v>
      </c>
      <c r="B99" s="6" t="s">
        <v>4</v>
      </c>
      <c r="C99" s="7"/>
    </row>
    <row r="100" spans="1:3" ht="15.75" customHeight="1">
      <c r="A100" s="9" t="s">
        <v>460</v>
      </c>
      <c r="B100" s="6" t="s">
        <v>4</v>
      </c>
      <c r="C100" s="7"/>
    </row>
    <row r="101" spans="1:3" ht="15.75" customHeight="1">
      <c r="A101" s="9" t="s">
        <v>461</v>
      </c>
      <c r="B101" s="6" t="s">
        <v>4</v>
      </c>
      <c r="C101" s="7"/>
    </row>
    <row r="102" spans="1:3" ht="15.75" customHeight="1">
      <c r="A102" s="9" t="s">
        <v>462</v>
      </c>
      <c r="B102" s="6" t="s">
        <v>4</v>
      </c>
      <c r="C102" s="7"/>
    </row>
    <row r="103" spans="1:3" ht="15.75" customHeight="1">
      <c r="A103" s="9" t="s">
        <v>463</v>
      </c>
      <c r="B103" s="6" t="s">
        <v>4</v>
      </c>
      <c r="C103" s="7"/>
    </row>
    <row r="104" spans="1:3" ht="15.75" customHeight="1">
      <c r="A104" s="9" t="s">
        <v>464</v>
      </c>
      <c r="B104" s="6" t="s">
        <v>4</v>
      </c>
      <c r="C104" s="7"/>
    </row>
    <row r="105" spans="1:3" ht="15.75" customHeight="1">
      <c r="A105" s="9" t="s">
        <v>465</v>
      </c>
      <c r="B105" s="6" t="s">
        <v>4</v>
      </c>
      <c r="C105" s="7"/>
    </row>
    <row r="106" spans="1:3" ht="15.75" customHeight="1">
      <c r="A106" s="9" t="s">
        <v>466</v>
      </c>
      <c r="B106" s="6" t="s">
        <v>4</v>
      </c>
      <c r="C106" s="7" t="s">
        <v>458</v>
      </c>
    </row>
    <row r="107" spans="1:3" ht="15.75" customHeight="1">
      <c r="A107" s="9" t="s">
        <v>467</v>
      </c>
      <c r="B107" s="6" t="s">
        <v>4</v>
      </c>
      <c r="C107" s="7"/>
    </row>
    <row r="108" spans="1:3" ht="15.75" customHeight="1">
      <c r="A108" s="9" t="s">
        <v>468</v>
      </c>
      <c r="B108" s="6" t="s">
        <v>4</v>
      </c>
      <c r="C108" s="7"/>
    </row>
    <row r="109" spans="1:3" ht="15.75" customHeight="1">
      <c r="A109" s="9" t="s">
        <v>469</v>
      </c>
      <c r="B109" s="6" t="s">
        <v>4</v>
      </c>
      <c r="C109" s="7"/>
    </row>
    <row r="110" spans="1:3" ht="15.75" customHeight="1">
      <c r="A110" s="9" t="s">
        <v>470</v>
      </c>
      <c r="B110" s="6" t="s">
        <v>4</v>
      </c>
      <c r="C110" s="7"/>
    </row>
    <row r="111" spans="1:3" ht="15.75" customHeight="1">
      <c r="A111" s="9" t="s">
        <v>471</v>
      </c>
      <c r="B111" s="6" t="s">
        <v>4</v>
      </c>
      <c r="C111" s="7"/>
    </row>
    <row r="112" spans="1:3" ht="15.75" customHeight="1">
      <c r="A112" s="9" t="s">
        <v>472</v>
      </c>
      <c r="B112" s="6" t="s">
        <v>4</v>
      </c>
      <c r="C112" s="7"/>
    </row>
    <row r="113" spans="1:3" ht="15.75" customHeight="1">
      <c r="A113" s="9" t="s">
        <v>473</v>
      </c>
      <c r="B113" s="6" t="s">
        <v>4</v>
      </c>
      <c r="C113" s="7"/>
    </row>
    <row r="114" spans="1:3" ht="15.75" customHeight="1">
      <c r="A114" s="9" t="s">
        <v>474</v>
      </c>
      <c r="B114" s="6" t="s">
        <v>4</v>
      </c>
      <c r="C114" s="7"/>
    </row>
    <row r="115" spans="1:3" ht="15.75" customHeight="1">
      <c r="A115" s="9" t="s">
        <v>475</v>
      </c>
      <c r="B115" s="6" t="s">
        <v>4</v>
      </c>
      <c r="C115" s="7"/>
    </row>
    <row r="116" spans="1:3" ht="15.75" customHeight="1">
      <c r="A116" s="9" t="s">
        <v>476</v>
      </c>
      <c r="B116" s="6" t="s">
        <v>4</v>
      </c>
      <c r="C116" s="7"/>
    </row>
    <row r="117" spans="1:3" ht="15.75" customHeight="1">
      <c r="A117" s="9" t="s">
        <v>477</v>
      </c>
      <c r="B117" s="6" t="s">
        <v>4</v>
      </c>
      <c r="C117" s="7"/>
    </row>
    <row r="118" spans="1:3" ht="15.75" customHeight="1">
      <c r="A118" s="9" t="s">
        <v>478</v>
      </c>
      <c r="B118" s="6" t="s">
        <v>4</v>
      </c>
      <c r="C118" s="7"/>
    </row>
    <row r="119" spans="1:3" ht="15.75" customHeight="1">
      <c r="A119" s="10" t="s">
        <v>479</v>
      </c>
      <c r="B119" s="6"/>
      <c r="C119" s="7"/>
    </row>
    <row r="120" spans="1:3" ht="15.75" customHeight="1">
      <c r="A120" s="11" t="s">
        <v>480</v>
      </c>
      <c r="B120" s="11" t="s">
        <v>481</v>
      </c>
      <c r="C120" s="12"/>
    </row>
    <row r="121" spans="1:3" ht="15.75" customHeight="1">
      <c r="A121" s="11" t="s">
        <v>482</v>
      </c>
      <c r="B121" s="11" t="s">
        <v>481</v>
      </c>
      <c r="C121" s="12" t="s">
        <v>483</v>
      </c>
    </row>
    <row r="122" spans="1:3" ht="15.75" customHeight="1">
      <c r="A122" s="11" t="s">
        <v>484</v>
      </c>
      <c r="B122" s="11" t="s">
        <v>481</v>
      </c>
      <c r="C122" s="12"/>
    </row>
    <row r="123" spans="1:3" ht="15.75" customHeight="1">
      <c r="A123" s="11" t="s">
        <v>485</v>
      </c>
      <c r="B123" s="11" t="s">
        <v>481</v>
      </c>
      <c r="C123" s="12" t="s">
        <v>486</v>
      </c>
    </row>
    <row r="124" spans="1:3" ht="15.75" customHeight="1">
      <c r="A124" s="11" t="s">
        <v>487</v>
      </c>
      <c r="B124" s="11" t="s">
        <v>481</v>
      </c>
      <c r="C124" s="12"/>
    </row>
    <row r="125" spans="1:3" ht="15.75" customHeight="1">
      <c r="A125" s="11" t="s">
        <v>488</v>
      </c>
      <c r="B125" s="11"/>
      <c r="C125" s="12"/>
    </row>
    <row r="126" spans="1:3" ht="15.75" customHeight="1">
      <c r="A126" s="11" t="s">
        <v>489</v>
      </c>
      <c r="B126" s="11"/>
      <c r="C126" s="12" t="s">
        <v>483</v>
      </c>
    </row>
    <row r="127" spans="1:3" ht="15.75" customHeight="1">
      <c r="A127" s="11" t="s">
        <v>490</v>
      </c>
      <c r="B127" s="11" t="s">
        <v>481</v>
      </c>
      <c r="C127" s="12" t="s">
        <v>491</v>
      </c>
    </row>
    <row r="128" spans="1:3" ht="15.75" customHeight="1">
      <c r="A128" s="11" t="s">
        <v>492</v>
      </c>
      <c r="B128" s="11" t="s">
        <v>481</v>
      </c>
      <c r="C128" s="12"/>
    </row>
    <row r="129" spans="1:3" ht="15.75" customHeight="1">
      <c r="A129" s="11" t="s">
        <v>493</v>
      </c>
      <c r="B129" s="11"/>
      <c r="C129" s="12" t="s">
        <v>483</v>
      </c>
    </row>
    <row r="130" spans="1:3" ht="15.75" customHeight="1">
      <c r="A130" s="13" t="s">
        <v>494</v>
      </c>
      <c r="B130" s="11"/>
      <c r="C130" s="12"/>
    </row>
    <row r="131" spans="1:3" ht="15.75" customHeight="1">
      <c r="A131" s="13" t="s">
        <v>495</v>
      </c>
      <c r="B131" s="11"/>
      <c r="C131" s="12"/>
    </row>
    <row r="132" spans="1:3" ht="15.75" customHeight="1">
      <c r="A132" s="11" t="s">
        <v>496</v>
      </c>
      <c r="B132" s="11" t="s">
        <v>481</v>
      </c>
      <c r="C132" s="12" t="s">
        <v>497</v>
      </c>
    </row>
    <row r="133" spans="1:3" ht="15.75" customHeight="1">
      <c r="A133" s="13" t="s">
        <v>498</v>
      </c>
      <c r="B133" s="11"/>
      <c r="C133" s="12"/>
    </row>
    <row r="134" spans="1:3" ht="15.75" customHeight="1">
      <c r="A134" s="11" t="s">
        <v>499</v>
      </c>
      <c r="B134" s="11"/>
      <c r="C134" s="12" t="s">
        <v>483</v>
      </c>
    </row>
    <row r="135" spans="1:3" ht="15.75" customHeight="1">
      <c r="A135" s="11" t="s">
        <v>500</v>
      </c>
      <c r="B135" s="11"/>
      <c r="C135" s="12" t="s">
        <v>483</v>
      </c>
    </row>
    <row r="136" spans="1:3" ht="15.75" customHeight="1">
      <c r="A136" s="11" t="s">
        <v>501</v>
      </c>
      <c r="B136" s="11"/>
      <c r="C136" s="12" t="s">
        <v>483</v>
      </c>
    </row>
    <row r="137" spans="1:3" ht="15.75" customHeight="1">
      <c r="A137" s="11" t="s">
        <v>502</v>
      </c>
      <c r="B137" s="11" t="s">
        <v>481</v>
      </c>
      <c r="C137" s="12"/>
    </row>
    <row r="138" spans="1:3" ht="15.75" customHeight="1">
      <c r="A138" s="13" t="s">
        <v>503</v>
      </c>
      <c r="B138" s="11"/>
      <c r="C138" s="12" t="s">
        <v>504</v>
      </c>
    </row>
    <row r="139" spans="1:3" ht="15.75" customHeight="1">
      <c r="A139" s="11" t="s">
        <v>505</v>
      </c>
      <c r="B139" s="11" t="s">
        <v>481</v>
      </c>
      <c r="C139" s="12"/>
    </row>
    <row r="140" spans="1:3" ht="15.75" customHeight="1">
      <c r="A140" s="11" t="s">
        <v>506</v>
      </c>
      <c r="B140" s="11" t="s">
        <v>481</v>
      </c>
      <c r="C140" s="14" t="s">
        <v>507</v>
      </c>
    </row>
    <row r="141" spans="1:3" ht="15.75" customHeight="1">
      <c r="A141" s="11" t="s">
        <v>508</v>
      </c>
      <c r="B141" s="11" t="s">
        <v>481</v>
      </c>
      <c r="C141" s="12"/>
    </row>
    <row r="142" spans="1:3" ht="15.75" customHeight="1">
      <c r="A142" s="11" t="s">
        <v>509</v>
      </c>
      <c r="B142" s="11" t="s">
        <v>481</v>
      </c>
      <c r="C142" s="12" t="s">
        <v>510</v>
      </c>
    </row>
    <row r="143" spans="1:3" ht="15.75" customHeight="1">
      <c r="A143" s="11" t="s">
        <v>511</v>
      </c>
      <c r="B143" s="11" t="s">
        <v>481</v>
      </c>
      <c r="C143" s="15" t="s">
        <v>512</v>
      </c>
    </row>
    <row r="144" spans="1:3" ht="15.75" customHeight="1">
      <c r="A144" s="11" t="s">
        <v>513</v>
      </c>
      <c r="B144" s="11" t="s">
        <v>481</v>
      </c>
      <c r="C144" s="14" t="s">
        <v>514</v>
      </c>
    </row>
    <row r="145" spans="1:3" ht="15.75" customHeight="1">
      <c r="A145" s="11" t="s">
        <v>515</v>
      </c>
      <c r="B145" s="11" t="s">
        <v>481</v>
      </c>
      <c r="C145" s="12"/>
    </row>
    <row r="146" spans="1:3" ht="15.75" customHeight="1">
      <c r="A146" s="13" t="s">
        <v>516</v>
      </c>
      <c r="B146" s="11"/>
      <c r="C146" s="12"/>
    </row>
    <row r="147" spans="1:3" ht="15.75" customHeight="1">
      <c r="A147" s="13" t="s">
        <v>517</v>
      </c>
      <c r="B147" s="11"/>
      <c r="C147" s="12"/>
    </row>
    <row r="148" spans="1:3" ht="15.75" customHeight="1">
      <c r="A148" s="11" t="s">
        <v>518</v>
      </c>
      <c r="B148" s="11" t="s">
        <v>481</v>
      </c>
      <c r="C148" s="12"/>
    </row>
    <row r="149" spans="1:3" ht="15.75" customHeight="1">
      <c r="A149" s="11" t="s">
        <v>519</v>
      </c>
      <c r="B149" s="11" t="s">
        <v>481</v>
      </c>
      <c r="C149" s="12"/>
    </row>
    <row r="150" spans="1:3" ht="15.75" customHeight="1">
      <c r="A150" s="11" t="s">
        <v>520</v>
      </c>
      <c r="B150" s="11" t="s">
        <v>481</v>
      </c>
      <c r="C150" s="12" t="s">
        <v>483</v>
      </c>
    </row>
    <row r="151" spans="1:3" ht="15.75" customHeight="1">
      <c r="A151" s="13" t="s">
        <v>521</v>
      </c>
      <c r="B151" s="11"/>
      <c r="C151" s="12"/>
    </row>
    <row r="152" spans="1:3" ht="15.75" customHeight="1">
      <c r="A152" s="11" t="s">
        <v>522</v>
      </c>
      <c r="B152" s="11"/>
      <c r="C152" s="12" t="s">
        <v>483</v>
      </c>
    </row>
    <row r="153" spans="1:3" ht="15.75" customHeight="1">
      <c r="A153" s="11" t="s">
        <v>523</v>
      </c>
      <c r="B153" s="11"/>
      <c r="C153" s="12" t="s">
        <v>483</v>
      </c>
    </row>
    <row r="154" spans="1:3" ht="15.75" customHeight="1">
      <c r="A154" s="11" t="s">
        <v>524</v>
      </c>
      <c r="B154" s="11" t="s">
        <v>481</v>
      </c>
      <c r="C154" s="12"/>
    </row>
    <row r="155" spans="1:3" ht="15.75" customHeight="1">
      <c r="A155" s="11" t="s">
        <v>525</v>
      </c>
      <c r="B155" s="11"/>
      <c r="C155" s="12" t="s">
        <v>483</v>
      </c>
    </row>
    <row r="156" spans="1:3" ht="15.75" customHeight="1">
      <c r="A156" s="11" t="s">
        <v>526</v>
      </c>
      <c r="B156" s="11"/>
      <c r="C156" s="12" t="s">
        <v>483</v>
      </c>
    </row>
    <row r="157" spans="1:3" ht="15.75" customHeight="1">
      <c r="A157" s="11" t="s">
        <v>527</v>
      </c>
      <c r="B157" s="11" t="s">
        <v>481</v>
      </c>
      <c r="C157" s="12"/>
    </row>
    <row r="158" spans="1:3" ht="15.75" customHeight="1">
      <c r="A158" s="11" t="s">
        <v>528</v>
      </c>
      <c r="B158" s="11" t="s">
        <v>481</v>
      </c>
      <c r="C158" s="12" t="s">
        <v>483</v>
      </c>
    </row>
    <row r="159" spans="1:3" ht="15.75" customHeight="1">
      <c r="A159" s="11" t="s">
        <v>529</v>
      </c>
      <c r="B159" s="11"/>
      <c r="C159" s="12" t="s">
        <v>483</v>
      </c>
    </row>
    <row r="160" spans="1:3" ht="15.75" customHeight="1">
      <c r="A160" s="11" t="s">
        <v>530</v>
      </c>
      <c r="B160" s="11" t="s">
        <v>481</v>
      </c>
      <c r="C160" s="12" t="s">
        <v>483</v>
      </c>
    </row>
    <row r="161" spans="1:3" ht="15.75" customHeight="1">
      <c r="A161" s="11" t="s">
        <v>531</v>
      </c>
      <c r="B161" s="11" t="s">
        <v>481</v>
      </c>
      <c r="C161" s="12" t="s">
        <v>483</v>
      </c>
    </row>
    <row r="162" spans="1:3" ht="15.75" customHeight="1">
      <c r="A162" s="11" t="s">
        <v>532</v>
      </c>
      <c r="B162" s="11" t="s">
        <v>481</v>
      </c>
      <c r="C162" s="12"/>
    </row>
    <row r="163" spans="1:3" ht="15.75" customHeight="1">
      <c r="A163" s="11" t="s">
        <v>533</v>
      </c>
      <c r="B163" s="11" t="s">
        <v>481</v>
      </c>
      <c r="C163" s="12" t="s">
        <v>483</v>
      </c>
    </row>
    <row r="164" spans="1:3" ht="15.75" customHeight="1">
      <c r="A164" s="11" t="s">
        <v>534</v>
      </c>
      <c r="B164" s="11"/>
      <c r="C164" s="12" t="s">
        <v>483</v>
      </c>
    </row>
    <row r="165" spans="1:3" ht="15.75" customHeight="1">
      <c r="A165" s="11" t="s">
        <v>535</v>
      </c>
      <c r="B165" s="11" t="s">
        <v>481</v>
      </c>
      <c r="C165" s="12"/>
    </row>
    <row r="166" spans="1:3" ht="15.75" customHeight="1">
      <c r="A166" s="13" t="s">
        <v>536</v>
      </c>
      <c r="B166" s="11"/>
      <c r="C166" s="12"/>
    </row>
    <row r="167" spans="1:3" ht="15.75" customHeight="1">
      <c r="A167" s="11" t="s">
        <v>537</v>
      </c>
      <c r="B167" s="11"/>
      <c r="C167" s="12" t="s">
        <v>538</v>
      </c>
    </row>
    <row r="168" spans="1:3" ht="15.75" customHeight="1">
      <c r="A168" s="11" t="s">
        <v>539</v>
      </c>
      <c r="B168" s="11"/>
      <c r="C168" s="12" t="s">
        <v>538</v>
      </c>
    </row>
    <row r="169" spans="1:3" ht="15.75" customHeight="1">
      <c r="A169" s="11" t="s">
        <v>540</v>
      </c>
      <c r="B169" s="11" t="s">
        <v>481</v>
      </c>
      <c r="C169" s="12"/>
    </row>
    <row r="170" spans="1:3" ht="15.75" customHeight="1">
      <c r="A170" s="11" t="s">
        <v>541</v>
      </c>
      <c r="B170" s="11"/>
      <c r="C170" s="12" t="s">
        <v>538</v>
      </c>
    </row>
    <row r="171" spans="1:3" ht="15.75" customHeight="1">
      <c r="A171" s="11" t="s">
        <v>542</v>
      </c>
      <c r="B171" s="11" t="s">
        <v>481</v>
      </c>
      <c r="C171" s="12"/>
    </row>
    <row r="172" spans="1:3" ht="15.75" customHeight="1">
      <c r="A172" s="11" t="s">
        <v>543</v>
      </c>
      <c r="B172" s="11" t="s">
        <v>481</v>
      </c>
      <c r="C172" s="12"/>
    </row>
    <row r="173" spans="1:3" ht="15.75" customHeight="1">
      <c r="A173" s="11" t="s">
        <v>544</v>
      </c>
      <c r="B173" s="11" t="s">
        <v>481</v>
      </c>
      <c r="C173" s="12" t="s">
        <v>483</v>
      </c>
    </row>
    <row r="174" spans="1:3" ht="15.75" customHeight="1">
      <c r="A174" s="11" t="s">
        <v>545</v>
      </c>
      <c r="B174" s="11"/>
      <c r="C174" s="12" t="s">
        <v>483</v>
      </c>
    </row>
    <row r="175" spans="1:3" ht="15.75" customHeight="1">
      <c r="A175" s="11" t="s">
        <v>546</v>
      </c>
      <c r="B175" s="11"/>
      <c r="C175" s="12" t="s">
        <v>483</v>
      </c>
    </row>
    <row r="176" spans="1:3" ht="15.75" customHeight="1">
      <c r="A176" s="11" t="s">
        <v>547</v>
      </c>
      <c r="B176" s="11"/>
      <c r="C176" s="12" t="s">
        <v>483</v>
      </c>
    </row>
    <row r="177" spans="1:3" ht="15.75" customHeight="1">
      <c r="A177" s="11" t="s">
        <v>548</v>
      </c>
      <c r="B177" s="11"/>
      <c r="C177" s="12" t="s">
        <v>483</v>
      </c>
    </row>
    <row r="178" spans="1:3" ht="15.75" customHeight="1">
      <c r="A178" s="13" t="s">
        <v>549</v>
      </c>
      <c r="B178" s="11"/>
      <c r="C178" s="12"/>
    </row>
    <row r="179" spans="1:3" ht="15.75" customHeight="1">
      <c r="A179" s="13" t="s">
        <v>550</v>
      </c>
      <c r="B179" s="11"/>
      <c r="C179" s="12"/>
    </row>
    <row r="180" spans="1:3" ht="15.75" customHeight="1">
      <c r="A180" s="13" t="s">
        <v>551</v>
      </c>
      <c r="B180" s="11"/>
      <c r="C180" s="12" t="s">
        <v>552</v>
      </c>
    </row>
    <row r="181" spans="1:3" ht="15.75" customHeight="1">
      <c r="A181" s="11" t="s">
        <v>553</v>
      </c>
      <c r="B181" s="11"/>
      <c r="C181" s="12" t="s">
        <v>483</v>
      </c>
    </row>
    <row r="182" spans="1:3" ht="15.75" customHeight="1">
      <c r="A182" s="13" t="s">
        <v>554</v>
      </c>
      <c r="B182" s="11"/>
      <c r="C182" s="12"/>
    </row>
    <row r="183" spans="1:3" ht="15.75" customHeight="1">
      <c r="A183" s="13" t="s">
        <v>555</v>
      </c>
      <c r="B183" s="11"/>
      <c r="C183" s="12"/>
    </row>
    <row r="184" spans="1:3" ht="15.75" customHeight="1">
      <c r="A184" s="11" t="s">
        <v>556</v>
      </c>
      <c r="B184" s="11" t="s">
        <v>481</v>
      </c>
      <c r="C184" s="12" t="s">
        <v>483</v>
      </c>
    </row>
    <row r="185" spans="1:3" ht="15.75" customHeight="1">
      <c r="A185" s="11" t="s">
        <v>557</v>
      </c>
      <c r="B185" s="11" t="s">
        <v>481</v>
      </c>
      <c r="C185" s="12" t="s">
        <v>483</v>
      </c>
    </row>
    <row r="186" spans="1:3" ht="15.75" customHeight="1">
      <c r="A186" s="11" t="s">
        <v>558</v>
      </c>
      <c r="B186" s="11"/>
      <c r="C186" s="12" t="s">
        <v>538</v>
      </c>
    </row>
    <row r="187" spans="1:3" ht="15.75" customHeight="1">
      <c r="A187" s="11" t="s">
        <v>559</v>
      </c>
      <c r="B187" s="11"/>
      <c r="C187" s="12" t="s">
        <v>538</v>
      </c>
    </row>
    <row r="188" spans="1:3" ht="15.75" customHeight="1">
      <c r="A188" s="11" t="s">
        <v>560</v>
      </c>
      <c r="B188" s="11"/>
      <c r="C188" s="12" t="s">
        <v>538</v>
      </c>
    </row>
    <row r="189" spans="1:3" ht="15.75" customHeight="1">
      <c r="A189" s="11" t="s">
        <v>561</v>
      </c>
      <c r="B189" s="11" t="s">
        <v>481</v>
      </c>
      <c r="C189" s="12"/>
    </row>
    <row r="190" spans="1:3" ht="15.75" customHeight="1">
      <c r="A190" s="11" t="s">
        <v>562</v>
      </c>
      <c r="B190" s="11"/>
      <c r="C190" s="12" t="s">
        <v>538</v>
      </c>
    </row>
    <row r="191" spans="1:3" ht="15.75" customHeight="1">
      <c r="A191" s="13" t="s">
        <v>563</v>
      </c>
      <c r="B191" s="11"/>
      <c r="C191" s="12"/>
    </row>
    <row r="192" spans="1:3" ht="15.75" customHeight="1">
      <c r="A192" s="11" t="s">
        <v>564</v>
      </c>
      <c r="B192" s="11"/>
      <c r="C192" s="12" t="s">
        <v>483</v>
      </c>
    </row>
    <row r="193" spans="1:3" ht="15.75" customHeight="1">
      <c r="A193" s="11" t="s">
        <v>565</v>
      </c>
      <c r="B193" s="11"/>
      <c r="C193" s="12"/>
    </row>
    <row r="194" spans="1:3" ht="15.75" customHeight="1">
      <c r="A194" s="11" t="s">
        <v>566</v>
      </c>
      <c r="B194" s="11" t="s">
        <v>481</v>
      </c>
      <c r="C194" s="12" t="s">
        <v>567</v>
      </c>
    </row>
    <row r="195" spans="1:3" ht="15.75" customHeight="1">
      <c r="A195" s="11" t="s">
        <v>568</v>
      </c>
      <c r="B195" s="11"/>
      <c r="C195" s="12" t="s">
        <v>483</v>
      </c>
    </row>
    <row r="196" spans="1:3" ht="15.75" customHeight="1">
      <c r="A196" s="11" t="s">
        <v>569</v>
      </c>
      <c r="B196" s="11"/>
      <c r="C196" s="12" t="s">
        <v>483</v>
      </c>
    </row>
    <row r="197" spans="1:3" ht="15.75" customHeight="1">
      <c r="A197" s="11" t="s">
        <v>570</v>
      </c>
      <c r="B197" s="11" t="s">
        <v>481</v>
      </c>
      <c r="C197" s="12"/>
    </row>
    <row r="198" spans="1:3" ht="15.75" customHeight="1">
      <c r="A198" s="11" t="s">
        <v>571</v>
      </c>
      <c r="B198" s="11" t="s">
        <v>481</v>
      </c>
      <c r="C198" s="12" t="s">
        <v>483</v>
      </c>
    </row>
    <row r="199" spans="1:3" ht="15.75" customHeight="1">
      <c r="A199" s="11" t="s">
        <v>572</v>
      </c>
      <c r="B199" s="11"/>
      <c r="C199" s="12" t="s">
        <v>483</v>
      </c>
    </row>
    <row r="200" spans="1:3" ht="15.75" customHeight="1">
      <c r="A200" s="11" t="s">
        <v>573</v>
      </c>
      <c r="B200" s="11"/>
      <c r="C200" s="12" t="s">
        <v>483</v>
      </c>
    </row>
    <row r="201" spans="1:3" ht="15.75" customHeight="1">
      <c r="A201" s="11" t="s">
        <v>574</v>
      </c>
      <c r="B201" s="11" t="s">
        <v>481</v>
      </c>
      <c r="C201" s="12"/>
    </row>
    <row r="202" spans="1:3" ht="15.75" customHeight="1">
      <c r="A202" s="11" t="s">
        <v>575</v>
      </c>
      <c r="B202" s="11"/>
      <c r="C202" s="12" t="s">
        <v>538</v>
      </c>
    </row>
    <row r="203" spans="1:3" ht="15.75" customHeight="1">
      <c r="A203" s="11" t="s">
        <v>576</v>
      </c>
      <c r="B203" s="11"/>
      <c r="C203" s="12" t="s">
        <v>577</v>
      </c>
    </row>
    <row r="204" spans="1:3" ht="15.75" customHeight="1">
      <c r="A204" s="11" t="s">
        <v>578</v>
      </c>
      <c r="B204" s="11"/>
      <c r="C204" s="12" t="s">
        <v>483</v>
      </c>
    </row>
    <row r="205" spans="1:3" ht="15.75" customHeight="1">
      <c r="A205" s="11" t="s">
        <v>579</v>
      </c>
      <c r="B205" s="11"/>
      <c r="C205" s="12" t="s">
        <v>483</v>
      </c>
    </row>
    <row r="206" spans="1:3" ht="15.75" customHeight="1">
      <c r="A206" s="11" t="s">
        <v>580</v>
      </c>
      <c r="B206" s="11" t="s">
        <v>481</v>
      </c>
      <c r="C206" s="12" t="s">
        <v>483</v>
      </c>
    </row>
    <row r="207" spans="1:3" ht="15.75" customHeight="1">
      <c r="A207" s="11" t="s">
        <v>581</v>
      </c>
      <c r="B207" s="11"/>
      <c r="C207" s="12" t="s">
        <v>483</v>
      </c>
    </row>
    <row r="208" spans="1:3" ht="15.75" customHeight="1">
      <c r="A208" s="11" t="s">
        <v>582</v>
      </c>
      <c r="B208" s="11"/>
      <c r="C208" s="12" t="s">
        <v>483</v>
      </c>
    </row>
    <row r="209" spans="1:3" ht="15.75" customHeight="1">
      <c r="A209" s="11" t="s">
        <v>583</v>
      </c>
      <c r="B209" s="11" t="s">
        <v>481</v>
      </c>
      <c r="C209" s="12"/>
    </row>
    <row r="210" spans="1:3" ht="15.75" customHeight="1">
      <c r="A210" s="11" t="s">
        <v>584</v>
      </c>
      <c r="B210" s="11" t="s">
        <v>481</v>
      </c>
      <c r="C210" s="12"/>
    </row>
    <row r="211" spans="1:3" ht="15.75" customHeight="1">
      <c r="A211" s="11" t="s">
        <v>585</v>
      </c>
      <c r="B211" s="11"/>
      <c r="C211" s="12" t="s">
        <v>483</v>
      </c>
    </row>
    <row r="212" spans="1:3" ht="15.75" customHeight="1">
      <c r="A212" s="11" t="s">
        <v>586</v>
      </c>
      <c r="B212" s="11"/>
      <c r="C212" s="12" t="s">
        <v>483</v>
      </c>
    </row>
    <row r="213" spans="1:3" ht="15.75" customHeight="1">
      <c r="A213" s="11" t="s">
        <v>587</v>
      </c>
      <c r="B213" s="11"/>
      <c r="C213" s="12" t="s">
        <v>538</v>
      </c>
    </row>
    <row r="214" spans="1:3" ht="15.75" customHeight="1">
      <c r="A214" s="11" t="s">
        <v>588</v>
      </c>
      <c r="B214" s="11"/>
      <c r="C214" s="12" t="s">
        <v>483</v>
      </c>
    </row>
    <row r="215" spans="1:3" ht="15.75" customHeight="1">
      <c r="A215" s="11" t="s">
        <v>589</v>
      </c>
      <c r="B215" s="11"/>
      <c r="C215" s="12" t="s">
        <v>483</v>
      </c>
    </row>
    <row r="216" spans="1:3" ht="15.75" customHeight="1">
      <c r="A216" s="11" t="s">
        <v>590</v>
      </c>
      <c r="B216" s="11"/>
      <c r="C216" s="12" t="s">
        <v>483</v>
      </c>
    </row>
    <row r="217" spans="1:3" ht="15.75" customHeight="1">
      <c r="A217" s="13" t="s">
        <v>591</v>
      </c>
      <c r="B217" s="11"/>
      <c r="C217" s="12" t="s">
        <v>592</v>
      </c>
    </row>
    <row r="218" spans="1:3" ht="15.75" customHeight="1">
      <c r="A218" s="11" t="s">
        <v>593</v>
      </c>
      <c r="B218" s="11"/>
      <c r="C218" s="12" t="s">
        <v>483</v>
      </c>
    </row>
    <row r="219" spans="1:3" ht="15.75" customHeight="1">
      <c r="A219" s="11" t="s">
        <v>594</v>
      </c>
      <c r="B219" s="11"/>
      <c r="C219" s="12" t="s">
        <v>483</v>
      </c>
    </row>
    <row r="220" spans="1:3" ht="15.75" customHeight="1">
      <c r="A220" s="13" t="s">
        <v>595</v>
      </c>
      <c r="B220" s="11"/>
      <c r="C220" s="12"/>
    </row>
    <row r="221" spans="1:3" ht="15.75" customHeight="1">
      <c r="A221" s="13" t="s">
        <v>596</v>
      </c>
      <c r="B221" s="11"/>
      <c r="C221" s="12"/>
    </row>
    <row r="222" spans="1:3" ht="15.75" customHeight="1">
      <c r="A222" s="11" t="s">
        <v>597</v>
      </c>
      <c r="B222" s="11"/>
      <c r="C222" s="12" t="s">
        <v>483</v>
      </c>
    </row>
    <row r="223" spans="1:3" ht="15.75" customHeight="1">
      <c r="A223" s="11" t="s">
        <v>598</v>
      </c>
      <c r="B223" s="11"/>
      <c r="C223" s="12" t="s">
        <v>483</v>
      </c>
    </row>
    <row r="224" spans="1:3" ht="15.75" customHeight="1">
      <c r="A224" s="11" t="s">
        <v>599</v>
      </c>
      <c r="B224" s="11"/>
      <c r="C224" s="12" t="s">
        <v>483</v>
      </c>
    </row>
    <row r="225" spans="1:3" ht="15.75" customHeight="1">
      <c r="A225" s="11" t="s">
        <v>600</v>
      </c>
      <c r="B225" s="11"/>
      <c r="C225" s="12" t="s">
        <v>483</v>
      </c>
    </row>
    <row r="226" spans="1:3" ht="15.75" customHeight="1">
      <c r="A226" s="13" t="s">
        <v>601</v>
      </c>
      <c r="B226" s="11"/>
      <c r="C226" s="12"/>
    </row>
    <row r="227" spans="1:3" ht="15.75" customHeight="1">
      <c r="A227" s="11" t="s">
        <v>602</v>
      </c>
      <c r="B227" s="11"/>
      <c r="C227" s="12" t="s">
        <v>483</v>
      </c>
    </row>
    <row r="228" spans="1:3" ht="15.75" customHeight="1">
      <c r="A228" s="11" t="s">
        <v>603</v>
      </c>
      <c r="B228" s="11"/>
      <c r="C228" s="12" t="s">
        <v>483</v>
      </c>
    </row>
    <row r="229" spans="1:3" ht="15.75" customHeight="1">
      <c r="A229" s="11" t="s">
        <v>604</v>
      </c>
      <c r="B229" s="11"/>
      <c r="C229" s="12" t="s">
        <v>483</v>
      </c>
    </row>
    <row r="230" spans="1:3" ht="15.75" customHeight="1">
      <c r="A230" s="11" t="s">
        <v>605</v>
      </c>
      <c r="B230" s="11"/>
      <c r="C230" s="12" t="s">
        <v>483</v>
      </c>
    </row>
    <row r="231" spans="1:3" ht="15.75" customHeight="1">
      <c r="A231" s="11" t="s">
        <v>606</v>
      </c>
      <c r="B231" s="11"/>
      <c r="C231" s="12" t="s">
        <v>483</v>
      </c>
    </row>
    <row r="232" spans="1:3" ht="15.75" customHeight="1">
      <c r="A232" s="13" t="s">
        <v>607</v>
      </c>
      <c r="B232" s="11"/>
      <c r="C232" s="12"/>
    </row>
    <row r="233" spans="1:3" ht="15.75" customHeight="1">
      <c r="A233" s="13" t="s">
        <v>608</v>
      </c>
      <c r="B233" s="11"/>
      <c r="C233" s="12"/>
    </row>
    <row r="234" spans="1:3" ht="15.75" customHeight="1">
      <c r="A234" s="13" t="s">
        <v>609</v>
      </c>
      <c r="B234" s="11"/>
      <c r="C234" s="12"/>
    </row>
    <row r="235" spans="1:3" ht="15.75" customHeight="1">
      <c r="A235" s="11" t="s">
        <v>610</v>
      </c>
      <c r="B235" s="11"/>
      <c r="C235" s="12" t="s">
        <v>483</v>
      </c>
    </row>
    <row r="236" spans="1:3" ht="15.75" customHeight="1">
      <c r="A236" s="11" t="s">
        <v>611</v>
      </c>
      <c r="B236" s="11"/>
      <c r="C236" s="12" t="s">
        <v>483</v>
      </c>
    </row>
    <row r="237" spans="1:3" ht="15.75" customHeight="1">
      <c r="A237" s="11" t="s">
        <v>612</v>
      </c>
      <c r="B237" s="11" t="s">
        <v>481</v>
      </c>
      <c r="C237" s="15" t="s">
        <v>613</v>
      </c>
    </row>
    <row r="238" spans="1:3" ht="15.75" customHeight="1">
      <c r="A238" s="11" t="s">
        <v>614</v>
      </c>
      <c r="B238" s="11"/>
      <c r="C238" s="12" t="s">
        <v>483</v>
      </c>
    </row>
    <row r="239" spans="1:3" ht="15.75" customHeight="1">
      <c r="A239" s="11" t="s">
        <v>615</v>
      </c>
      <c r="B239" s="11"/>
      <c r="C239" s="12" t="s">
        <v>483</v>
      </c>
    </row>
    <row r="240" spans="1:3" ht="15.75" customHeight="1">
      <c r="A240" s="13" t="s">
        <v>616</v>
      </c>
      <c r="B240" s="11"/>
      <c r="C240" s="12"/>
    </row>
    <row r="241" spans="1:3" ht="15.75" customHeight="1">
      <c r="A241" s="11" t="s">
        <v>617</v>
      </c>
      <c r="B241" s="11"/>
      <c r="C241" s="12" t="s">
        <v>483</v>
      </c>
    </row>
    <row r="242" spans="1:3" ht="15.75" customHeight="1">
      <c r="A242" s="11" t="s">
        <v>618</v>
      </c>
      <c r="B242" s="11"/>
      <c r="C242" s="12" t="s">
        <v>483</v>
      </c>
    </row>
    <row r="243" spans="1:3" ht="15.75" customHeight="1">
      <c r="A243" s="11" t="s">
        <v>619</v>
      </c>
      <c r="B243" s="11"/>
      <c r="C243" s="12" t="s">
        <v>483</v>
      </c>
    </row>
    <row r="244" spans="1:3" ht="15.75" customHeight="1">
      <c r="A244" s="13" t="s">
        <v>620</v>
      </c>
      <c r="B244" s="11"/>
      <c r="C244" s="12"/>
    </row>
    <row r="245" spans="1:3" ht="15.75" customHeight="1">
      <c r="A245" s="11" t="s">
        <v>621</v>
      </c>
      <c r="B245" s="11"/>
      <c r="C245" s="12" t="s">
        <v>483</v>
      </c>
    </row>
    <row r="246" spans="1:3" ht="15.75" customHeight="1">
      <c r="A246" s="11" t="s">
        <v>622</v>
      </c>
      <c r="B246" s="11" t="s">
        <v>481</v>
      </c>
      <c r="C246" s="12" t="s">
        <v>623</v>
      </c>
    </row>
    <row r="247" spans="1:3" ht="15.75" customHeight="1">
      <c r="A247" s="11" t="s">
        <v>624</v>
      </c>
      <c r="B247" s="11" t="s">
        <v>481</v>
      </c>
      <c r="C247" s="12"/>
    </row>
    <row r="248" spans="1:3" ht="15.75" customHeight="1">
      <c r="A248" s="11" t="s">
        <v>625</v>
      </c>
      <c r="B248" s="11"/>
      <c r="C248" s="12" t="s">
        <v>483</v>
      </c>
    </row>
    <row r="249" spans="1:3" ht="15.75" customHeight="1">
      <c r="A249" s="11" t="s">
        <v>626</v>
      </c>
      <c r="B249" s="11"/>
      <c r="C249" s="12" t="s">
        <v>483</v>
      </c>
    </row>
    <row r="250" spans="1:3" ht="15.75" customHeight="1">
      <c r="A250" s="13" t="s">
        <v>627</v>
      </c>
      <c r="B250" s="11"/>
      <c r="C250" s="12"/>
    </row>
    <row r="251" spans="1:3" ht="15.75" customHeight="1">
      <c r="A251" s="11" t="s">
        <v>628</v>
      </c>
      <c r="B251" s="11"/>
      <c r="C251" s="12" t="s">
        <v>483</v>
      </c>
    </row>
    <row r="252" spans="1:3" ht="15.75" customHeight="1">
      <c r="A252" s="13" t="s">
        <v>629</v>
      </c>
      <c r="B252" s="11"/>
      <c r="C252" s="12" t="s">
        <v>630</v>
      </c>
    </row>
    <row r="253" spans="1:3" ht="15.75" customHeight="1">
      <c r="A253" s="13" t="s">
        <v>631</v>
      </c>
      <c r="B253" s="11"/>
      <c r="C253" s="12"/>
    </row>
    <row r="254" spans="1:3" ht="15.75" customHeight="1">
      <c r="A254" s="11" t="s">
        <v>632</v>
      </c>
      <c r="B254" s="11"/>
      <c r="C254" s="12" t="s">
        <v>483</v>
      </c>
    </row>
    <row r="255" spans="1:3" ht="15.75" customHeight="1">
      <c r="A255" s="11" t="s">
        <v>633</v>
      </c>
      <c r="B255" s="11"/>
      <c r="C255" s="12" t="s">
        <v>483</v>
      </c>
    </row>
    <row r="256" spans="1:3" ht="15.75" customHeight="1">
      <c r="A256" s="11" t="s">
        <v>634</v>
      </c>
      <c r="B256" s="11"/>
      <c r="C256" s="12" t="s">
        <v>635</v>
      </c>
    </row>
    <row r="257" spans="1:3" ht="15.75" customHeight="1">
      <c r="A257" s="13" t="s">
        <v>636</v>
      </c>
      <c r="B257" s="11"/>
      <c r="C257" s="12"/>
    </row>
    <row r="258" spans="1:3" ht="15.75" customHeight="1">
      <c r="A258" s="11" t="s">
        <v>637</v>
      </c>
      <c r="B258" s="11"/>
      <c r="C258" s="12" t="s">
        <v>483</v>
      </c>
    </row>
    <row r="259" spans="1:3" ht="15.75" customHeight="1">
      <c r="A259" s="11" t="s">
        <v>638</v>
      </c>
      <c r="B259" s="11"/>
      <c r="C259" s="12" t="s">
        <v>483</v>
      </c>
    </row>
    <row r="260" spans="1:3" ht="15.75" customHeight="1">
      <c r="A260" s="11" t="s">
        <v>639</v>
      </c>
      <c r="B260" s="11"/>
      <c r="C260" s="12" t="s">
        <v>483</v>
      </c>
    </row>
    <row r="261" spans="1:3" ht="15.75" customHeight="1">
      <c r="A261" s="11" t="s">
        <v>640</v>
      </c>
      <c r="B261" s="11"/>
      <c r="C261" s="12" t="s">
        <v>483</v>
      </c>
    </row>
    <row r="262" spans="1:3" ht="15.75" customHeight="1">
      <c r="A262" s="11" t="s">
        <v>641</v>
      </c>
      <c r="B262" s="11"/>
      <c r="C262" s="12" t="s">
        <v>538</v>
      </c>
    </row>
    <row r="263" spans="1:3" ht="15.75" customHeight="1">
      <c r="A263" s="11" t="s">
        <v>642</v>
      </c>
      <c r="B263" s="11"/>
      <c r="C263" s="12" t="s">
        <v>483</v>
      </c>
    </row>
    <row r="264" spans="1:3" ht="15.75" customHeight="1">
      <c r="A264" s="11" t="s">
        <v>643</v>
      </c>
      <c r="B264" s="11"/>
      <c r="C264" s="12" t="s">
        <v>483</v>
      </c>
    </row>
    <row r="265" spans="1:3" ht="15.75" customHeight="1">
      <c r="A265" s="13" t="s">
        <v>644</v>
      </c>
      <c r="B265" s="11"/>
      <c r="C265" s="12" t="s">
        <v>538</v>
      </c>
    </row>
    <row r="266" spans="1:3" ht="15.75" customHeight="1">
      <c r="A266" s="11" t="s">
        <v>645</v>
      </c>
      <c r="B266" s="11"/>
      <c r="C266" s="12" t="s">
        <v>483</v>
      </c>
    </row>
    <row r="267" spans="1:3" ht="15.75" customHeight="1">
      <c r="A267" s="11" t="s">
        <v>646</v>
      </c>
      <c r="B267" s="11"/>
      <c r="C267" s="12" t="s">
        <v>483</v>
      </c>
    </row>
    <row r="268" spans="1:3" ht="15.75" customHeight="1">
      <c r="A268" s="11" t="s">
        <v>647</v>
      </c>
      <c r="B268" s="11"/>
      <c r="C268" s="12" t="s">
        <v>483</v>
      </c>
    </row>
    <row r="269" spans="1:3" ht="15.75" customHeight="1">
      <c r="A269" s="13" t="s">
        <v>648</v>
      </c>
      <c r="B269" s="11" t="s">
        <v>481</v>
      </c>
      <c r="C269" s="12"/>
    </row>
    <row r="270" spans="1:3" ht="15.75" customHeight="1">
      <c r="A270" s="11" t="s">
        <v>649</v>
      </c>
      <c r="B270" s="11"/>
      <c r="C270" s="12" t="s">
        <v>483</v>
      </c>
    </row>
    <row r="271" spans="1:3" ht="15.75" customHeight="1">
      <c r="A271" s="13" t="s">
        <v>650</v>
      </c>
      <c r="B271" s="11"/>
      <c r="C271" s="12"/>
    </row>
    <row r="272" spans="1:3" ht="15.75" customHeight="1">
      <c r="A272" s="13" t="s">
        <v>651</v>
      </c>
      <c r="B272" s="11"/>
      <c r="C272" s="12"/>
    </row>
    <row r="273" spans="1:3" ht="15.75" customHeight="1">
      <c r="A273" s="13" t="s">
        <v>652</v>
      </c>
      <c r="B273" s="11"/>
      <c r="C273" s="12" t="s">
        <v>653</v>
      </c>
    </row>
    <row r="274" spans="1:3" ht="15.75" customHeight="1">
      <c r="A274" s="13" t="s">
        <v>654</v>
      </c>
      <c r="B274" s="11"/>
      <c r="C274" s="12"/>
    </row>
    <row r="275" spans="1:3" ht="15.75" customHeight="1">
      <c r="A275" s="13" t="s">
        <v>655</v>
      </c>
      <c r="B275" s="11"/>
      <c r="C275" s="12"/>
    </row>
    <row r="276" spans="1:3" ht="15.75" customHeight="1">
      <c r="A276" s="11" t="s">
        <v>656</v>
      </c>
      <c r="B276" s="11"/>
      <c r="C276" s="12" t="s">
        <v>538</v>
      </c>
    </row>
    <row r="277" spans="1:3" ht="15.75" customHeight="1">
      <c r="A277" s="11" t="s">
        <v>657</v>
      </c>
      <c r="B277" s="11"/>
      <c r="C277" s="12" t="s">
        <v>483</v>
      </c>
    </row>
    <row r="278" spans="1:3" ht="15.75" customHeight="1">
      <c r="A278" s="11" t="s">
        <v>658</v>
      </c>
      <c r="B278" s="11"/>
      <c r="C278" s="12" t="s">
        <v>483</v>
      </c>
    </row>
    <row r="279" spans="1:3" ht="15.75" customHeight="1">
      <c r="A279" s="13" t="s">
        <v>659</v>
      </c>
      <c r="B279" s="11"/>
      <c r="C279" s="12"/>
    </row>
    <row r="280" spans="1:3" ht="15.75" customHeight="1">
      <c r="A280" s="13" t="s">
        <v>660</v>
      </c>
      <c r="B280" s="11"/>
      <c r="C280" s="12"/>
    </row>
    <row r="281" spans="1:3" ht="15.75" customHeight="1">
      <c r="A281" s="13" t="s">
        <v>661</v>
      </c>
      <c r="B281" s="11"/>
      <c r="C281" s="12"/>
    </row>
    <row r="282" spans="1:3" ht="15.75" customHeight="1">
      <c r="A282" s="11" t="s">
        <v>662</v>
      </c>
      <c r="B282" s="11" t="s">
        <v>481</v>
      </c>
      <c r="C282" s="12"/>
    </row>
    <row r="283" spans="1:3" ht="15.75" customHeight="1">
      <c r="A283" s="13" t="s">
        <v>663</v>
      </c>
      <c r="B283" s="11"/>
      <c r="C283" s="12" t="s">
        <v>664</v>
      </c>
    </row>
    <row r="284" spans="1:3" ht="15.75" customHeight="1">
      <c r="A284" s="11" t="s">
        <v>665</v>
      </c>
      <c r="B284" s="11"/>
      <c r="C284" s="12" t="s">
        <v>483</v>
      </c>
    </row>
    <row r="285" spans="1:3" ht="15.75" customHeight="1">
      <c r="A285" s="11" t="s">
        <v>666</v>
      </c>
      <c r="B285" s="11" t="s">
        <v>481</v>
      </c>
      <c r="C285" s="12"/>
    </row>
    <row r="286" spans="1:3" ht="15.75" customHeight="1">
      <c r="A286" s="11" t="s">
        <v>667</v>
      </c>
      <c r="B286" s="11"/>
      <c r="C286" s="12" t="s">
        <v>483</v>
      </c>
    </row>
    <row r="287" spans="1:3" ht="15.75" customHeight="1">
      <c r="A287" s="11" t="s">
        <v>668</v>
      </c>
      <c r="B287" s="11" t="s">
        <v>481</v>
      </c>
      <c r="C287" s="12" t="s">
        <v>538</v>
      </c>
    </row>
    <row r="288" spans="1:3" ht="15.75" customHeight="1">
      <c r="A288" s="11" t="s">
        <v>669</v>
      </c>
      <c r="B288" s="11"/>
      <c r="C288" s="12" t="s">
        <v>483</v>
      </c>
    </row>
    <row r="289" spans="1:3" ht="15.75" customHeight="1">
      <c r="A289" s="11" t="s">
        <v>670</v>
      </c>
      <c r="B289" s="11"/>
      <c r="C289" s="12" t="s">
        <v>483</v>
      </c>
    </row>
    <row r="290" spans="1:3" ht="15.75" customHeight="1">
      <c r="A290" s="11" t="s">
        <v>671</v>
      </c>
      <c r="B290" s="11"/>
      <c r="C290" s="12" t="s">
        <v>483</v>
      </c>
    </row>
    <row r="291" spans="1:3" ht="15.75" customHeight="1">
      <c r="A291" s="11" t="s">
        <v>672</v>
      </c>
      <c r="B291" s="11"/>
      <c r="C291" s="12" t="s">
        <v>483</v>
      </c>
    </row>
    <row r="292" spans="1:3" ht="15.75" customHeight="1">
      <c r="A292" s="11" t="s">
        <v>673</v>
      </c>
      <c r="B292" s="11"/>
      <c r="C292" s="12" t="s">
        <v>483</v>
      </c>
    </row>
    <row r="293" spans="1:3" ht="15.75" customHeight="1">
      <c r="A293" s="11" t="s">
        <v>674</v>
      </c>
      <c r="B293" s="11"/>
      <c r="C293" s="12" t="s">
        <v>483</v>
      </c>
    </row>
    <row r="294" spans="1:3" ht="15.75" customHeight="1">
      <c r="A294" s="11" t="s">
        <v>675</v>
      </c>
      <c r="B294" s="11"/>
      <c r="C294" s="12" t="s">
        <v>483</v>
      </c>
    </row>
    <row r="295" spans="1:3" ht="15.75" customHeight="1">
      <c r="A295" s="13" t="s">
        <v>676</v>
      </c>
      <c r="B295" s="11"/>
      <c r="C295" s="12" t="s">
        <v>538</v>
      </c>
    </row>
    <row r="296" spans="1:3" ht="15.75" customHeight="1">
      <c r="A296" s="11" t="s">
        <v>677</v>
      </c>
      <c r="B296" s="11"/>
      <c r="C296" s="12" t="s">
        <v>538</v>
      </c>
    </row>
    <row r="297" spans="1:3" ht="15.75" customHeight="1">
      <c r="A297" s="11" t="s">
        <v>678</v>
      </c>
      <c r="B297" s="11"/>
      <c r="C297" s="12" t="s">
        <v>483</v>
      </c>
    </row>
    <row r="298" spans="1:3" ht="15.75" customHeight="1">
      <c r="A298" s="13" t="s">
        <v>679</v>
      </c>
      <c r="B298" s="11"/>
      <c r="C298" s="12"/>
    </row>
    <row r="299" spans="1:3" ht="15.75" customHeight="1">
      <c r="A299" s="11" t="s">
        <v>680</v>
      </c>
      <c r="B299" s="11"/>
      <c r="C299" s="12" t="s">
        <v>483</v>
      </c>
    </row>
    <row r="300" spans="1:3" ht="15.75" customHeight="1">
      <c r="A300" s="13" t="s">
        <v>681</v>
      </c>
      <c r="B300" s="11"/>
      <c r="C300" s="12"/>
    </row>
    <row r="301" spans="1:3" ht="15.75" customHeight="1">
      <c r="A301" s="11" t="s">
        <v>682</v>
      </c>
      <c r="B301" s="11" t="s">
        <v>481</v>
      </c>
      <c r="C301" s="12"/>
    </row>
    <row r="302" spans="1:3" ht="15.75" customHeight="1">
      <c r="A302" s="13" t="s">
        <v>683</v>
      </c>
      <c r="B302" s="11"/>
      <c r="C302" s="12" t="s">
        <v>684</v>
      </c>
    </row>
    <row r="303" spans="1:3" ht="15.75" customHeight="1">
      <c r="A303" s="11" t="s">
        <v>685</v>
      </c>
      <c r="B303" s="11" t="s">
        <v>4</v>
      </c>
      <c r="C303" s="12" t="s">
        <v>686</v>
      </c>
    </row>
    <row r="304" spans="1:3" ht="15.75" customHeight="1">
      <c r="A304" s="11" t="s">
        <v>687</v>
      </c>
      <c r="B304" s="11"/>
      <c r="C304" s="12" t="s">
        <v>483</v>
      </c>
    </row>
    <row r="305" spans="1:3" ht="15.75" customHeight="1">
      <c r="A305" s="13" t="s">
        <v>688</v>
      </c>
      <c r="B305" s="11"/>
      <c r="C305" s="12"/>
    </row>
    <row r="306" spans="1:3" ht="15.75" customHeight="1">
      <c r="A306" s="13" t="s">
        <v>689</v>
      </c>
      <c r="B306" s="11"/>
      <c r="C306" s="12"/>
    </row>
    <row r="307" spans="1:3" ht="15.75" customHeight="1">
      <c r="A307" s="11" t="s">
        <v>690</v>
      </c>
      <c r="B307" s="11"/>
      <c r="C307" s="12" t="s">
        <v>483</v>
      </c>
    </row>
    <row r="308" spans="1:3" ht="15.75" customHeight="1">
      <c r="A308" s="11" t="s">
        <v>691</v>
      </c>
      <c r="B308" s="11"/>
      <c r="C308" s="12" t="s">
        <v>483</v>
      </c>
    </row>
    <row r="309" spans="1:3" ht="15.75" customHeight="1">
      <c r="A309" s="11" t="s">
        <v>692</v>
      </c>
      <c r="B309" s="11"/>
      <c r="C309" s="12" t="s">
        <v>483</v>
      </c>
    </row>
    <row r="310" spans="1:3" ht="15.75" customHeight="1">
      <c r="A310" s="11" t="s">
        <v>693</v>
      </c>
      <c r="B310" s="11" t="s">
        <v>481</v>
      </c>
      <c r="C310" s="12" t="s">
        <v>483</v>
      </c>
    </row>
    <row r="311" spans="1:3" ht="15.75" customHeight="1">
      <c r="A311" s="13" t="s">
        <v>694</v>
      </c>
      <c r="B311" s="11"/>
      <c r="C311" s="12" t="s">
        <v>538</v>
      </c>
    </row>
    <row r="312" spans="1:3" ht="15.75" customHeight="1">
      <c r="A312" s="13" t="s">
        <v>695</v>
      </c>
      <c r="B312" s="11"/>
      <c r="C312" s="12"/>
    </row>
    <row r="313" spans="1:3" ht="15.75" customHeight="1">
      <c r="A313" s="11" t="s">
        <v>696</v>
      </c>
      <c r="B313" s="11"/>
      <c r="C313" s="12" t="s">
        <v>483</v>
      </c>
    </row>
    <row r="314" spans="1:3" ht="15.75" customHeight="1">
      <c r="A314" s="11" t="s">
        <v>697</v>
      </c>
      <c r="B314" s="11" t="s">
        <v>481</v>
      </c>
      <c r="C314" s="12" t="s">
        <v>698</v>
      </c>
    </row>
    <row r="315" spans="1:3" ht="15.75" customHeight="1">
      <c r="A315" s="13" t="s">
        <v>699</v>
      </c>
      <c r="B315" s="11"/>
      <c r="C315" s="12"/>
    </row>
    <row r="316" spans="1:3" ht="15.75" customHeight="1">
      <c r="A316" s="11" t="s">
        <v>700</v>
      </c>
      <c r="B316" s="11"/>
      <c r="C316" s="12" t="s">
        <v>483</v>
      </c>
    </row>
    <row r="317" spans="1:3" ht="15.75" customHeight="1">
      <c r="A317" s="11" t="s">
        <v>701</v>
      </c>
      <c r="B317" s="11"/>
      <c r="C317" s="12" t="s">
        <v>483</v>
      </c>
    </row>
    <row r="318" spans="1:3" ht="15.75" customHeight="1">
      <c r="A318" s="11" t="s">
        <v>702</v>
      </c>
      <c r="B318" s="11"/>
      <c r="C318" s="12" t="s">
        <v>483</v>
      </c>
    </row>
    <row r="319" spans="1:3" ht="15.75" customHeight="1">
      <c r="A319" s="11" t="s">
        <v>703</v>
      </c>
      <c r="B319" s="11"/>
      <c r="C319" s="12" t="s">
        <v>483</v>
      </c>
    </row>
    <row r="320" spans="1:3" ht="15.75" customHeight="1">
      <c r="A320" s="11" t="s">
        <v>704</v>
      </c>
      <c r="B320" s="11"/>
      <c r="C320" s="12" t="s">
        <v>483</v>
      </c>
    </row>
    <row r="321" spans="1:3" ht="15.75" customHeight="1">
      <c r="A321" s="11" t="s">
        <v>705</v>
      </c>
      <c r="B321" s="11"/>
      <c r="C321" s="12" t="s">
        <v>483</v>
      </c>
    </row>
    <row r="322" spans="1:3" ht="15.75" customHeight="1">
      <c r="A322" s="13" t="s">
        <v>706</v>
      </c>
      <c r="B322" s="11"/>
      <c r="C322" s="12"/>
    </row>
    <row r="323" spans="1:3" ht="15.75" customHeight="1">
      <c r="A323" s="11" t="s">
        <v>707</v>
      </c>
      <c r="B323" s="11" t="s">
        <v>481</v>
      </c>
      <c r="C323" s="12"/>
    </row>
    <row r="324" spans="1:3" ht="15.75" customHeight="1">
      <c r="A324" s="13" t="s">
        <v>708</v>
      </c>
      <c r="B324" s="11"/>
      <c r="C324" s="12"/>
    </row>
    <row r="325" spans="1:3" ht="15.75" customHeight="1">
      <c r="A325" s="11" t="s">
        <v>709</v>
      </c>
      <c r="B325" s="11" t="s">
        <v>481</v>
      </c>
      <c r="C325" s="12"/>
    </row>
    <row r="326" spans="1:3" ht="15.75" customHeight="1">
      <c r="A326" s="11" t="s">
        <v>710</v>
      </c>
      <c r="B326" s="11"/>
      <c r="C326" s="12" t="s">
        <v>711</v>
      </c>
    </row>
    <row r="327" spans="1:3" ht="15.75" customHeight="1">
      <c r="A327" s="11" t="s">
        <v>712</v>
      </c>
      <c r="B327" s="11"/>
      <c r="C327" s="12" t="s">
        <v>483</v>
      </c>
    </row>
    <row r="328" spans="1:3" ht="15.75" customHeight="1">
      <c r="A328" s="11" t="s">
        <v>713</v>
      </c>
      <c r="B328" s="11"/>
      <c r="C328" s="12" t="s">
        <v>483</v>
      </c>
    </row>
    <row r="329" spans="1:3" ht="15.75" customHeight="1">
      <c r="A329" s="11" t="s">
        <v>714</v>
      </c>
      <c r="B329" s="11"/>
      <c r="C329" s="12" t="s">
        <v>686</v>
      </c>
    </row>
    <row r="330" spans="1:3" ht="15.75" customHeight="1">
      <c r="A330" s="11" t="s">
        <v>715</v>
      </c>
      <c r="B330" s="11"/>
      <c r="C330" s="12" t="s">
        <v>483</v>
      </c>
    </row>
    <row r="331" spans="1:3" ht="15.75" customHeight="1">
      <c r="A331" s="11" t="s">
        <v>716</v>
      </c>
      <c r="B331" s="11"/>
      <c r="C331" s="12" t="s">
        <v>483</v>
      </c>
    </row>
    <row r="332" spans="1:3" ht="15.75" customHeight="1">
      <c r="A332" s="11" t="s">
        <v>717</v>
      </c>
      <c r="B332" s="11"/>
      <c r="C332" s="12" t="s">
        <v>483</v>
      </c>
    </row>
    <row r="333" spans="1:3" ht="15.75" customHeight="1">
      <c r="A333" s="11" t="s">
        <v>718</v>
      </c>
      <c r="B333" s="11"/>
      <c r="C333" s="12" t="s">
        <v>483</v>
      </c>
    </row>
    <row r="334" spans="1:3" ht="15.75" customHeight="1">
      <c r="A334" s="11" t="s">
        <v>719</v>
      </c>
      <c r="B334" s="11"/>
      <c r="C334" s="12" t="s">
        <v>538</v>
      </c>
    </row>
    <row r="335" spans="1:3" ht="15.75" customHeight="1">
      <c r="A335" s="11" t="s">
        <v>720</v>
      </c>
      <c r="B335" s="11" t="s">
        <v>481</v>
      </c>
      <c r="C335" s="12"/>
    </row>
    <row r="336" spans="1:3" ht="15.75" customHeight="1">
      <c r="A336" s="11" t="s">
        <v>721</v>
      </c>
      <c r="B336" s="11"/>
      <c r="C336" s="12" t="s">
        <v>483</v>
      </c>
    </row>
    <row r="337" spans="1:3" ht="15.75" customHeight="1">
      <c r="A337" s="13" t="s">
        <v>722</v>
      </c>
      <c r="B337" s="11"/>
      <c r="C337" s="12"/>
    </row>
    <row r="338" spans="1:3" ht="15.75" customHeight="1">
      <c r="A338" s="11" t="s">
        <v>723</v>
      </c>
      <c r="B338" s="11"/>
      <c r="C338" s="12" t="s">
        <v>483</v>
      </c>
    </row>
    <row r="339" spans="1:3" ht="15.75" customHeight="1">
      <c r="A339" s="11" t="s">
        <v>724</v>
      </c>
      <c r="B339" s="11"/>
      <c r="C339" s="12" t="s">
        <v>483</v>
      </c>
    </row>
    <row r="340" spans="1:3" ht="15.75" customHeight="1">
      <c r="A340" s="11" t="s">
        <v>725</v>
      </c>
      <c r="B340" s="11" t="s">
        <v>481</v>
      </c>
      <c r="C340" s="12"/>
    </row>
    <row r="341" spans="1:3" ht="15.75" customHeight="1">
      <c r="A341" s="11" t="s">
        <v>726</v>
      </c>
      <c r="B341" s="11"/>
      <c r="C341" s="12" t="s">
        <v>483</v>
      </c>
    </row>
    <row r="342" spans="1:3" ht="15.75" customHeight="1">
      <c r="A342" s="11" t="s">
        <v>727</v>
      </c>
      <c r="B342" s="11" t="s">
        <v>481</v>
      </c>
      <c r="C342" s="12"/>
    </row>
    <row r="343" spans="1:3" ht="15.75" customHeight="1">
      <c r="A343" s="11" t="s">
        <v>728</v>
      </c>
      <c r="B343" s="11" t="s">
        <v>481</v>
      </c>
      <c r="C343" s="12" t="s">
        <v>483</v>
      </c>
    </row>
    <row r="344" spans="1:3" ht="15.75" customHeight="1">
      <c r="A344" s="13" t="s">
        <v>729</v>
      </c>
      <c r="B344" s="11"/>
      <c r="C344" s="12"/>
    </row>
    <row r="345" spans="1:3" ht="15.75" customHeight="1">
      <c r="A345" s="13" t="s">
        <v>730</v>
      </c>
      <c r="B345" s="11"/>
      <c r="C345" s="12"/>
    </row>
    <row r="346" spans="1:3" ht="15.75" customHeight="1">
      <c r="A346" s="13" t="s">
        <v>731</v>
      </c>
      <c r="B346" s="11"/>
      <c r="C346" s="12"/>
    </row>
    <row r="347" spans="1:3" ht="15.75" customHeight="1">
      <c r="A347" s="13" t="s">
        <v>732</v>
      </c>
      <c r="B347" s="11"/>
      <c r="C347" s="12"/>
    </row>
    <row r="348" spans="1:3" ht="15.75" customHeight="1">
      <c r="A348" s="13" t="s">
        <v>733</v>
      </c>
      <c r="B348" s="11"/>
      <c r="C348" s="12"/>
    </row>
    <row r="349" spans="1:3" ht="15.75" customHeight="1">
      <c r="A349" s="11" t="s">
        <v>734</v>
      </c>
      <c r="B349" s="11"/>
      <c r="C349" s="12" t="s">
        <v>483</v>
      </c>
    </row>
    <row r="350" spans="1:3" ht="15.75" customHeight="1">
      <c r="A350" s="11" t="s">
        <v>735</v>
      </c>
      <c r="B350" s="11"/>
      <c r="C350" s="12" t="s">
        <v>483</v>
      </c>
    </row>
    <row r="351" spans="1:3" ht="15.75" customHeight="1">
      <c r="A351" s="11" t="s">
        <v>736</v>
      </c>
      <c r="B351" s="11"/>
      <c r="C351" s="12" t="s">
        <v>483</v>
      </c>
    </row>
    <row r="352" spans="1:3" ht="15.75" customHeight="1">
      <c r="A352" s="11" t="s">
        <v>737</v>
      </c>
      <c r="B352" s="11"/>
      <c r="C352" s="12" t="s">
        <v>483</v>
      </c>
    </row>
    <row r="353" spans="1:3" ht="15.75" customHeight="1">
      <c r="A353" s="11" t="s">
        <v>738</v>
      </c>
      <c r="B353" s="11"/>
      <c r="C353" s="12" t="s">
        <v>483</v>
      </c>
    </row>
    <row r="354" spans="1:3" ht="15.75" customHeight="1">
      <c r="A354" s="11" t="s">
        <v>739</v>
      </c>
      <c r="B354" s="11" t="s">
        <v>481</v>
      </c>
      <c r="C354" s="12" t="s">
        <v>483</v>
      </c>
    </row>
    <row r="355" spans="1:3" ht="15.75" customHeight="1">
      <c r="A355" s="11" t="s">
        <v>740</v>
      </c>
      <c r="B355" s="11"/>
      <c r="C355" s="12" t="s">
        <v>483</v>
      </c>
    </row>
    <row r="356" spans="1:3" ht="15.75" customHeight="1">
      <c r="A356" s="13" t="s">
        <v>741</v>
      </c>
      <c r="B356" s="11"/>
      <c r="C356" s="12"/>
    </row>
    <row r="357" spans="1:3" ht="15.75" customHeight="1">
      <c r="A357" s="11" t="s">
        <v>742</v>
      </c>
      <c r="B357" s="11"/>
      <c r="C357" s="12" t="s">
        <v>483</v>
      </c>
    </row>
    <row r="358" spans="1:3" ht="15.75" customHeight="1">
      <c r="A358" s="11" t="s">
        <v>743</v>
      </c>
      <c r="B358" s="11"/>
      <c r="C358" s="12" t="s">
        <v>483</v>
      </c>
    </row>
    <row r="359" spans="1:3" ht="15.75" customHeight="1">
      <c r="A359" s="11" t="s">
        <v>744</v>
      </c>
      <c r="B359" s="11"/>
      <c r="C359" s="12" t="s">
        <v>483</v>
      </c>
    </row>
    <row r="360" spans="1:3" ht="15.75" customHeight="1">
      <c r="A360" s="11" t="s">
        <v>745</v>
      </c>
      <c r="B360" s="11"/>
      <c r="C360" s="12" t="s">
        <v>483</v>
      </c>
    </row>
    <row r="361" spans="1:3" ht="15.75" customHeight="1">
      <c r="A361" s="11" t="s">
        <v>746</v>
      </c>
      <c r="B361" s="11"/>
      <c r="C361" s="12" t="s">
        <v>483</v>
      </c>
    </row>
    <row r="362" spans="1:3" ht="15.75" customHeight="1">
      <c r="A362" s="11" t="s">
        <v>747</v>
      </c>
      <c r="B362" s="11"/>
      <c r="C362" s="12" t="s">
        <v>538</v>
      </c>
    </row>
    <row r="363" spans="1:3" ht="15.75" customHeight="1">
      <c r="A363" s="11" t="s">
        <v>475</v>
      </c>
      <c r="B363" s="11"/>
      <c r="C363" s="12" t="s">
        <v>483</v>
      </c>
    </row>
    <row r="364" spans="1:3" ht="15.75" customHeight="1">
      <c r="A364" s="11" t="s">
        <v>748</v>
      </c>
      <c r="B364" s="11"/>
      <c r="C364" s="12" t="s">
        <v>483</v>
      </c>
    </row>
    <row r="365" spans="1:3" ht="15.75" customHeight="1">
      <c r="A365" s="11" t="s">
        <v>749</v>
      </c>
      <c r="B365" s="11"/>
      <c r="C365" s="12" t="s">
        <v>483</v>
      </c>
    </row>
    <row r="366" spans="1:3" ht="15.75" customHeight="1">
      <c r="A366" s="13" t="s">
        <v>750</v>
      </c>
      <c r="B366" s="11"/>
      <c r="C366" s="12"/>
    </row>
    <row r="367" spans="1:3" ht="15.75" customHeight="1">
      <c r="A367" s="11" t="s">
        <v>751</v>
      </c>
      <c r="B367" s="11"/>
      <c r="C367" s="12" t="s">
        <v>483</v>
      </c>
    </row>
    <row r="368" spans="1:3" ht="15.75" customHeight="1">
      <c r="A368" s="13" t="s">
        <v>752</v>
      </c>
      <c r="B368" s="11"/>
      <c r="C368" s="12"/>
    </row>
    <row r="369" spans="1:3" ht="15.75" customHeight="1">
      <c r="A369" s="13" t="s">
        <v>753</v>
      </c>
      <c r="B369" s="11"/>
      <c r="C369" s="12"/>
    </row>
    <row r="370" spans="1:3" ht="15.75" customHeight="1">
      <c r="A370" s="13" t="s">
        <v>754</v>
      </c>
      <c r="B370" s="11"/>
      <c r="C370" s="12"/>
    </row>
    <row r="371" spans="1:3" ht="15.75" customHeight="1">
      <c r="A371" s="11" t="s">
        <v>755</v>
      </c>
      <c r="B371" s="11"/>
      <c r="C371" s="12" t="s">
        <v>483</v>
      </c>
    </row>
    <row r="372" spans="1:3" ht="15.75" customHeight="1">
      <c r="A372" s="11" t="s">
        <v>756</v>
      </c>
      <c r="B372" s="11" t="s">
        <v>481</v>
      </c>
      <c r="C372" s="12"/>
    </row>
    <row r="373" spans="1:3" ht="15.75" customHeight="1">
      <c r="A373" s="11" t="s">
        <v>757</v>
      </c>
      <c r="B373" s="11"/>
      <c r="C373" s="12" t="s">
        <v>483</v>
      </c>
    </row>
    <row r="374" spans="1:3" ht="15.75" customHeight="1">
      <c r="A374" s="11" t="s">
        <v>758</v>
      </c>
      <c r="B374" s="11"/>
      <c r="C374" s="12" t="s">
        <v>483</v>
      </c>
    </row>
    <row r="375" spans="1:3" ht="15.75" customHeight="1">
      <c r="A375" s="11" t="s">
        <v>759</v>
      </c>
      <c r="B375" s="11"/>
      <c r="C375" s="12" t="s">
        <v>483</v>
      </c>
    </row>
    <row r="376" spans="1:3" ht="15.75" customHeight="1">
      <c r="A376" s="13" t="s">
        <v>760</v>
      </c>
      <c r="B376" s="11"/>
      <c r="C376" s="12"/>
    </row>
    <row r="377" spans="1:3" ht="15.75" customHeight="1">
      <c r="A377" s="13" t="s">
        <v>761</v>
      </c>
      <c r="B377" s="11"/>
      <c r="C377" s="12"/>
    </row>
    <row r="378" spans="1:3" ht="15.75" customHeight="1">
      <c r="A378" s="11" t="s">
        <v>762</v>
      </c>
      <c r="B378" s="11" t="s">
        <v>481</v>
      </c>
      <c r="C378" s="12" t="s">
        <v>483</v>
      </c>
    </row>
    <row r="379" spans="1:3" ht="15.75" customHeight="1">
      <c r="A379" s="11" t="s">
        <v>763</v>
      </c>
      <c r="B379" s="11" t="s">
        <v>481</v>
      </c>
      <c r="C379" s="12"/>
    </row>
    <row r="380" spans="1:3" ht="15.75" customHeight="1">
      <c r="A380" s="11" t="s">
        <v>764</v>
      </c>
      <c r="B380" s="11"/>
      <c r="C380" s="12" t="s">
        <v>483</v>
      </c>
    </row>
    <row r="381" spans="1:3" ht="15.75" customHeight="1">
      <c r="A381" s="11" t="s">
        <v>765</v>
      </c>
      <c r="B381" s="11"/>
      <c r="C381" s="12" t="s">
        <v>483</v>
      </c>
    </row>
    <row r="382" spans="1:3" ht="15.75" customHeight="1">
      <c r="A382" s="11" t="s">
        <v>766</v>
      </c>
      <c r="B382" s="11"/>
      <c r="C382" s="12" t="s">
        <v>483</v>
      </c>
    </row>
    <row r="383" spans="1:3" ht="15.75" customHeight="1">
      <c r="B383" s="6"/>
      <c r="C383" s="7"/>
    </row>
    <row r="384" spans="1:3" ht="15.75" customHeight="1">
      <c r="B384" s="6"/>
      <c r="C384" s="7"/>
    </row>
    <row r="385" spans="2:3" ht="15.75" customHeight="1">
      <c r="B385" s="6"/>
      <c r="C385" s="7"/>
    </row>
    <row r="386" spans="2:3" ht="15.75" customHeight="1">
      <c r="B386" s="6"/>
      <c r="C386" s="7"/>
    </row>
    <row r="387" spans="2:3" ht="15.75" customHeight="1">
      <c r="B387" s="6"/>
      <c r="C387" s="7"/>
    </row>
    <row r="388" spans="2:3" ht="15.75" customHeight="1">
      <c r="B388" s="6"/>
      <c r="C388" s="7"/>
    </row>
    <row r="389" spans="2:3" ht="15.75" customHeight="1">
      <c r="B389" s="6"/>
      <c r="C389" s="7"/>
    </row>
    <row r="390" spans="2:3" ht="15.75" customHeight="1">
      <c r="B390" s="6"/>
      <c r="C390" s="7"/>
    </row>
    <row r="391" spans="2:3" ht="15.75" customHeight="1">
      <c r="B391" s="6"/>
      <c r="C391" s="7"/>
    </row>
    <row r="392" spans="2:3" ht="15.75" customHeight="1">
      <c r="B392" s="6"/>
      <c r="C392" s="7"/>
    </row>
    <row r="393" spans="2:3" ht="15.75" customHeight="1">
      <c r="B393" s="6"/>
      <c r="C393" s="7"/>
    </row>
    <row r="394" spans="2:3" ht="15.75" customHeight="1">
      <c r="B394" s="6"/>
      <c r="C394" s="7"/>
    </row>
    <row r="395" spans="2:3" ht="15.75" customHeight="1">
      <c r="B395" s="6"/>
      <c r="C395" s="7"/>
    </row>
    <row r="396" spans="2:3" ht="15.75" customHeight="1">
      <c r="B396" s="6"/>
      <c r="C396" s="7"/>
    </row>
    <row r="397" spans="2:3" ht="15.75" customHeight="1">
      <c r="B397" s="6"/>
      <c r="C397" s="7"/>
    </row>
    <row r="398" spans="2:3" ht="15.75" customHeight="1">
      <c r="B398" s="6"/>
      <c r="C398" s="7"/>
    </row>
    <row r="399" spans="2:3" ht="15.75" customHeight="1">
      <c r="B399" s="6"/>
      <c r="C399" s="7"/>
    </row>
    <row r="400" spans="2:3" ht="15.75" customHeight="1">
      <c r="B400" s="6"/>
      <c r="C400" s="7"/>
    </row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qref="B2:B400" xr:uid="{00000000-0002-0000-0100-000000000000}">
      <formula1>"Keep,Delete,Modify,Add"</formula1>
    </dataValidation>
  </dataValidations>
  <hyperlinks>
    <hyperlink ref="A2" r:id="rId1" xr:uid="{00000000-0004-0000-0100-000000000000}"/>
    <hyperlink ref="A3" r:id="rId2" xr:uid="{00000000-0004-0000-0100-000001000000}"/>
    <hyperlink ref="A4" r:id="rId3" xr:uid="{00000000-0004-0000-0100-000002000000}"/>
    <hyperlink ref="A5" r:id="rId4" xr:uid="{00000000-0004-0000-0100-000003000000}"/>
    <hyperlink ref="A6" r:id="rId5" xr:uid="{00000000-0004-0000-0100-000004000000}"/>
    <hyperlink ref="A7" r:id="rId6" xr:uid="{00000000-0004-0000-0100-000005000000}"/>
    <hyperlink ref="A8" r:id="rId7" xr:uid="{00000000-0004-0000-0100-000006000000}"/>
    <hyperlink ref="A9" r:id="rId8" xr:uid="{00000000-0004-0000-0100-000007000000}"/>
    <hyperlink ref="A10" r:id="rId9" xr:uid="{00000000-0004-0000-0100-000008000000}"/>
    <hyperlink ref="A11" r:id="rId10" xr:uid="{00000000-0004-0000-0100-000009000000}"/>
    <hyperlink ref="A12" r:id="rId11" xr:uid="{00000000-0004-0000-0100-00000A000000}"/>
    <hyperlink ref="A13" r:id="rId12" xr:uid="{00000000-0004-0000-0100-00000B000000}"/>
    <hyperlink ref="A14" r:id="rId13" xr:uid="{00000000-0004-0000-0100-00000C000000}"/>
    <hyperlink ref="A15" r:id="rId14" xr:uid="{00000000-0004-0000-0100-00000D000000}"/>
    <hyperlink ref="A16" r:id="rId15" xr:uid="{00000000-0004-0000-0100-00000E000000}"/>
    <hyperlink ref="A17" r:id="rId16" xr:uid="{00000000-0004-0000-0100-00000F000000}"/>
    <hyperlink ref="A18" r:id="rId17" xr:uid="{00000000-0004-0000-0100-000010000000}"/>
    <hyperlink ref="A19" r:id="rId18" xr:uid="{00000000-0004-0000-0100-000011000000}"/>
    <hyperlink ref="A20" r:id="rId19" xr:uid="{00000000-0004-0000-0100-000012000000}"/>
    <hyperlink ref="A21" r:id="rId20" xr:uid="{00000000-0004-0000-0100-000013000000}"/>
    <hyperlink ref="A22" r:id="rId21" xr:uid="{00000000-0004-0000-0100-000014000000}"/>
    <hyperlink ref="A23" r:id="rId22" xr:uid="{00000000-0004-0000-0100-000015000000}"/>
    <hyperlink ref="A24" r:id="rId23" xr:uid="{00000000-0004-0000-0100-000016000000}"/>
    <hyperlink ref="A25" r:id="rId24" xr:uid="{00000000-0004-0000-0100-000017000000}"/>
    <hyperlink ref="A26" r:id="rId25" xr:uid="{00000000-0004-0000-0100-000018000000}"/>
    <hyperlink ref="A27" r:id="rId26" xr:uid="{00000000-0004-0000-0100-000019000000}"/>
    <hyperlink ref="A28" r:id="rId27" xr:uid="{00000000-0004-0000-0100-00001A000000}"/>
    <hyperlink ref="A29" r:id="rId28" xr:uid="{00000000-0004-0000-0100-00001B000000}"/>
    <hyperlink ref="A30" r:id="rId29" xr:uid="{00000000-0004-0000-0100-00001C000000}"/>
    <hyperlink ref="A31" r:id="rId30" xr:uid="{00000000-0004-0000-0100-00001D000000}"/>
    <hyperlink ref="A32" r:id="rId31" xr:uid="{00000000-0004-0000-0100-00001E000000}"/>
    <hyperlink ref="A33" r:id="rId32" xr:uid="{00000000-0004-0000-0100-00001F000000}"/>
    <hyperlink ref="A34" r:id="rId33" xr:uid="{00000000-0004-0000-0100-000020000000}"/>
    <hyperlink ref="A35" r:id="rId34" xr:uid="{00000000-0004-0000-0100-000021000000}"/>
    <hyperlink ref="A36" r:id="rId35" xr:uid="{00000000-0004-0000-0100-000022000000}"/>
    <hyperlink ref="A37" r:id="rId36" xr:uid="{00000000-0004-0000-0100-000023000000}"/>
    <hyperlink ref="A38" r:id="rId37" xr:uid="{00000000-0004-0000-0100-000024000000}"/>
    <hyperlink ref="A39" r:id="rId38" xr:uid="{00000000-0004-0000-0100-000025000000}"/>
    <hyperlink ref="A40" r:id="rId39" xr:uid="{00000000-0004-0000-0100-000026000000}"/>
    <hyperlink ref="A41" r:id="rId40" xr:uid="{00000000-0004-0000-0100-000027000000}"/>
    <hyperlink ref="A42" r:id="rId41" xr:uid="{00000000-0004-0000-0100-000028000000}"/>
    <hyperlink ref="A43" r:id="rId42" xr:uid="{00000000-0004-0000-0100-000029000000}"/>
    <hyperlink ref="A44" r:id="rId43" xr:uid="{00000000-0004-0000-0100-00002A000000}"/>
    <hyperlink ref="A45" r:id="rId44" xr:uid="{00000000-0004-0000-0100-00002B000000}"/>
    <hyperlink ref="A46" r:id="rId45" xr:uid="{00000000-0004-0000-0100-00002C000000}"/>
    <hyperlink ref="A47" r:id="rId46" xr:uid="{00000000-0004-0000-0100-00002D000000}"/>
    <hyperlink ref="A48" r:id="rId47" xr:uid="{00000000-0004-0000-0100-00002E000000}"/>
    <hyperlink ref="A49" r:id="rId48" xr:uid="{00000000-0004-0000-0100-00002F000000}"/>
    <hyperlink ref="A50" r:id="rId49" xr:uid="{00000000-0004-0000-0100-000030000000}"/>
    <hyperlink ref="A51" r:id="rId50" xr:uid="{00000000-0004-0000-0100-000031000000}"/>
    <hyperlink ref="A52" r:id="rId51" xr:uid="{00000000-0004-0000-0100-000032000000}"/>
    <hyperlink ref="A53" r:id="rId52" xr:uid="{00000000-0004-0000-0100-000033000000}"/>
    <hyperlink ref="A54" r:id="rId53" xr:uid="{00000000-0004-0000-0100-000034000000}"/>
    <hyperlink ref="A55" r:id="rId54" xr:uid="{00000000-0004-0000-0100-000035000000}"/>
    <hyperlink ref="A56" r:id="rId55" xr:uid="{00000000-0004-0000-0100-000036000000}"/>
    <hyperlink ref="A57" r:id="rId56" xr:uid="{00000000-0004-0000-0100-000037000000}"/>
    <hyperlink ref="A58" r:id="rId57" xr:uid="{00000000-0004-0000-0100-000038000000}"/>
    <hyperlink ref="A59" r:id="rId58" xr:uid="{00000000-0004-0000-0100-000039000000}"/>
    <hyperlink ref="A60" r:id="rId59" xr:uid="{00000000-0004-0000-0100-00003A000000}"/>
    <hyperlink ref="A61" r:id="rId60" xr:uid="{00000000-0004-0000-0100-00003B000000}"/>
    <hyperlink ref="A62" r:id="rId61" xr:uid="{00000000-0004-0000-0100-00003C000000}"/>
    <hyperlink ref="A63" r:id="rId62" xr:uid="{00000000-0004-0000-0100-00003D000000}"/>
    <hyperlink ref="A64" r:id="rId63" xr:uid="{00000000-0004-0000-0100-00003E000000}"/>
    <hyperlink ref="A65" r:id="rId64" xr:uid="{00000000-0004-0000-0100-00003F000000}"/>
    <hyperlink ref="A66" r:id="rId65" xr:uid="{00000000-0004-0000-0100-000040000000}"/>
    <hyperlink ref="A67" r:id="rId66" xr:uid="{00000000-0004-0000-0100-000041000000}"/>
    <hyperlink ref="A68" r:id="rId67" xr:uid="{00000000-0004-0000-0100-000042000000}"/>
    <hyperlink ref="A69" r:id="rId68" xr:uid="{00000000-0004-0000-0100-000043000000}"/>
    <hyperlink ref="A70" r:id="rId69" xr:uid="{00000000-0004-0000-0100-000044000000}"/>
    <hyperlink ref="A71" r:id="rId70" xr:uid="{00000000-0004-0000-0100-000045000000}"/>
    <hyperlink ref="A72" r:id="rId71" xr:uid="{00000000-0004-0000-0100-000046000000}"/>
    <hyperlink ref="A73" r:id="rId72" xr:uid="{00000000-0004-0000-0100-000047000000}"/>
    <hyperlink ref="A74" r:id="rId73" xr:uid="{00000000-0004-0000-0100-000048000000}"/>
    <hyperlink ref="A75" r:id="rId74" xr:uid="{00000000-0004-0000-0100-000049000000}"/>
    <hyperlink ref="A76" r:id="rId75" xr:uid="{00000000-0004-0000-0100-00004A000000}"/>
    <hyperlink ref="A77" r:id="rId76" xr:uid="{00000000-0004-0000-0100-00004B000000}"/>
    <hyperlink ref="A78" r:id="rId77" xr:uid="{00000000-0004-0000-0100-00004C000000}"/>
    <hyperlink ref="A79" r:id="rId78" xr:uid="{00000000-0004-0000-0100-00004D000000}"/>
    <hyperlink ref="A80" r:id="rId79" xr:uid="{00000000-0004-0000-0100-00004E000000}"/>
    <hyperlink ref="A81" r:id="rId80" xr:uid="{00000000-0004-0000-0100-00004F000000}"/>
    <hyperlink ref="A82" r:id="rId81" xr:uid="{00000000-0004-0000-0100-000050000000}"/>
    <hyperlink ref="A83" r:id="rId82" xr:uid="{00000000-0004-0000-0100-000051000000}"/>
    <hyperlink ref="A84" r:id="rId83" xr:uid="{00000000-0004-0000-0100-000052000000}"/>
    <hyperlink ref="A85" r:id="rId84" xr:uid="{00000000-0004-0000-0100-000053000000}"/>
    <hyperlink ref="A86" r:id="rId85" xr:uid="{00000000-0004-0000-0100-000054000000}"/>
    <hyperlink ref="A87" r:id="rId86" xr:uid="{00000000-0004-0000-0100-000055000000}"/>
    <hyperlink ref="A88" r:id="rId87" xr:uid="{00000000-0004-0000-0100-000056000000}"/>
    <hyperlink ref="A89" r:id="rId88" xr:uid="{00000000-0004-0000-0100-000057000000}"/>
    <hyperlink ref="A90" r:id="rId89" xr:uid="{00000000-0004-0000-0100-000058000000}"/>
    <hyperlink ref="A91" r:id="rId90" xr:uid="{00000000-0004-0000-0100-000059000000}"/>
    <hyperlink ref="A92" r:id="rId91" xr:uid="{00000000-0004-0000-0100-00005A000000}"/>
    <hyperlink ref="A93" r:id="rId92" xr:uid="{00000000-0004-0000-0100-00005B000000}"/>
    <hyperlink ref="A94" r:id="rId93" xr:uid="{00000000-0004-0000-0100-00005C000000}"/>
    <hyperlink ref="A95" r:id="rId94" xr:uid="{00000000-0004-0000-0100-00005D000000}"/>
    <hyperlink ref="A96" r:id="rId95" xr:uid="{00000000-0004-0000-0100-00005E000000}"/>
    <hyperlink ref="A97" r:id="rId96" xr:uid="{00000000-0004-0000-0100-00005F000000}"/>
    <hyperlink ref="A98" r:id="rId97" xr:uid="{00000000-0004-0000-0100-000060000000}"/>
    <hyperlink ref="A99" r:id="rId98" xr:uid="{00000000-0004-0000-0100-000061000000}"/>
    <hyperlink ref="A100" r:id="rId99" xr:uid="{00000000-0004-0000-0100-000062000000}"/>
    <hyperlink ref="A101" r:id="rId100" xr:uid="{00000000-0004-0000-0100-000063000000}"/>
    <hyperlink ref="A102" r:id="rId101" xr:uid="{00000000-0004-0000-0100-000064000000}"/>
    <hyperlink ref="A103" r:id="rId102" xr:uid="{00000000-0004-0000-0100-000065000000}"/>
    <hyperlink ref="A104" r:id="rId103" xr:uid="{00000000-0004-0000-0100-000066000000}"/>
    <hyperlink ref="A105" r:id="rId104" xr:uid="{00000000-0004-0000-0100-000067000000}"/>
    <hyperlink ref="A106" r:id="rId105" xr:uid="{00000000-0004-0000-0100-000068000000}"/>
    <hyperlink ref="A107" r:id="rId106" xr:uid="{00000000-0004-0000-0100-000069000000}"/>
    <hyperlink ref="A108" r:id="rId107" xr:uid="{00000000-0004-0000-0100-00006A000000}"/>
    <hyperlink ref="A109" r:id="rId108" xr:uid="{00000000-0004-0000-0100-00006B000000}"/>
    <hyperlink ref="A110" r:id="rId109" xr:uid="{00000000-0004-0000-0100-00006C000000}"/>
    <hyperlink ref="A111" r:id="rId110" xr:uid="{00000000-0004-0000-0100-00006D000000}"/>
    <hyperlink ref="A112" r:id="rId111" xr:uid="{00000000-0004-0000-0100-00006E000000}"/>
    <hyperlink ref="A113" r:id="rId112" xr:uid="{00000000-0004-0000-0100-00006F000000}"/>
    <hyperlink ref="A114" r:id="rId113" xr:uid="{00000000-0004-0000-0100-000070000000}"/>
    <hyperlink ref="A115" r:id="rId114" xr:uid="{00000000-0004-0000-0100-000071000000}"/>
    <hyperlink ref="A116" r:id="rId115" xr:uid="{00000000-0004-0000-0100-000072000000}"/>
    <hyperlink ref="A117" r:id="rId116" xr:uid="{00000000-0004-0000-0100-000073000000}"/>
    <hyperlink ref="A118" r:id="rId117" xr:uid="{00000000-0004-0000-0100-000074000000}"/>
    <hyperlink ref="C140" r:id="rId118" xr:uid="{00000000-0004-0000-0100-000075000000}"/>
    <hyperlink ref="C143" r:id="rId119" xr:uid="{00000000-0004-0000-0100-000076000000}"/>
    <hyperlink ref="C144" r:id="rId120" xr:uid="{00000000-0004-0000-0100-000077000000}"/>
    <hyperlink ref="C237" r:id="rId121" xr:uid="{00000000-0004-0000-0100-000078000000}"/>
  </hyperlinks>
  <printOptions horizontalCentered="1" gridLines="1"/>
  <pageMargins left="0.7" right="0.7" top="0.75" bottom="0.75" header="0" footer="0"/>
  <pageSetup paperSize="3" scale="27" fitToHeight="0" pageOrder="overThenDown" orientation="portrait" cellComments="atEnd"/>
  <legacyDrawing r:id="rId1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00"/>
  <sheetViews>
    <sheetView workbookViewId="0">
      <pane ySplit="1" topLeftCell="A2" activePane="bottomLeft" state="frozen"/>
      <selection pane="bottomLeft" activeCell="G4" sqref="G4"/>
    </sheetView>
  </sheetViews>
  <sheetFormatPr baseColWidth="10" defaultColWidth="14.5" defaultRowHeight="15" customHeight="1"/>
  <cols>
    <col min="1" max="1" width="20.33203125" customWidth="1"/>
    <col min="2" max="2" width="32.6640625" customWidth="1"/>
    <col min="3" max="3" width="31.6640625" customWidth="1"/>
    <col min="4" max="6" width="14.5" customWidth="1"/>
  </cols>
  <sheetData>
    <row r="1" spans="1:23" ht="15.75" customHeight="1">
      <c r="A1" s="3" t="s">
        <v>767</v>
      </c>
      <c r="B1" s="3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>
      <c r="A2" s="9" t="s">
        <v>768</v>
      </c>
      <c r="B2" s="6" t="s">
        <v>4</v>
      </c>
      <c r="D2" t="s">
        <v>907</v>
      </c>
    </row>
    <row r="3" spans="1:23" ht="15.75" customHeight="1">
      <c r="A3" s="9" t="s">
        <v>769</v>
      </c>
      <c r="B3" s="6" t="s">
        <v>18</v>
      </c>
      <c r="D3" t="s">
        <v>906</v>
      </c>
    </row>
    <row r="4" spans="1:23" ht="15.75" customHeight="1">
      <c r="A4" s="9" t="s">
        <v>770</v>
      </c>
      <c r="B4" s="6" t="s">
        <v>4</v>
      </c>
      <c r="D4" t="s">
        <v>906</v>
      </c>
      <c r="E4" t="s">
        <v>908</v>
      </c>
      <c r="F4" s="18" t="s">
        <v>909</v>
      </c>
    </row>
    <row r="5" spans="1:23" ht="15.75" customHeight="1">
      <c r="A5" s="9" t="s">
        <v>771</v>
      </c>
      <c r="B5" s="6" t="s">
        <v>4</v>
      </c>
      <c r="D5" t="s">
        <v>906</v>
      </c>
    </row>
    <row r="6" spans="1:23" ht="15.75" customHeight="1">
      <c r="A6" s="9" t="s">
        <v>772</v>
      </c>
      <c r="B6" s="6" t="s">
        <v>4</v>
      </c>
      <c r="D6" t="s">
        <v>907</v>
      </c>
    </row>
    <row r="7" spans="1:23" ht="15.75" customHeight="1">
      <c r="A7" s="9" t="s">
        <v>773</v>
      </c>
      <c r="B7" s="6" t="s">
        <v>4</v>
      </c>
      <c r="D7" t="s">
        <v>906</v>
      </c>
    </row>
    <row r="8" spans="1:23" ht="15.75" customHeight="1">
      <c r="A8" s="9" t="s">
        <v>774</v>
      </c>
      <c r="B8" s="6" t="s">
        <v>4</v>
      </c>
      <c r="D8" t="s">
        <v>906</v>
      </c>
    </row>
    <row r="9" spans="1:23" ht="15.75" customHeight="1">
      <c r="A9" s="9" t="s">
        <v>775</v>
      </c>
      <c r="B9" s="6" t="s">
        <v>18</v>
      </c>
    </row>
    <row r="10" spans="1:23" ht="15.75" customHeight="1">
      <c r="A10" s="9" t="s">
        <v>776</v>
      </c>
      <c r="B10" s="6" t="s">
        <v>18</v>
      </c>
    </row>
    <row r="11" spans="1:23" ht="15.75" customHeight="1">
      <c r="B11" s="6"/>
    </row>
    <row r="12" spans="1:23" ht="15.75" customHeight="1">
      <c r="B12" s="6"/>
    </row>
    <row r="13" spans="1:23" ht="15.75" customHeight="1">
      <c r="B13" s="6"/>
    </row>
    <row r="14" spans="1:23" ht="15.75" customHeight="1">
      <c r="B14" s="6"/>
    </row>
    <row r="15" spans="1:23" ht="15.75" customHeight="1">
      <c r="B15" s="6"/>
    </row>
    <row r="16" spans="1:23" ht="15.75" customHeight="1">
      <c r="B16" s="6"/>
    </row>
    <row r="17" spans="2:2" ht="15.75" customHeight="1">
      <c r="B17" s="6"/>
    </row>
    <row r="18" spans="2:2" ht="15.75" customHeight="1">
      <c r="B18" s="6"/>
    </row>
    <row r="19" spans="2:2" ht="15.75" customHeight="1">
      <c r="B19" s="6"/>
    </row>
    <row r="20" spans="2:2" ht="15.75" customHeight="1">
      <c r="B20" s="6"/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qref="B2:B20" xr:uid="{00000000-0002-0000-0200-000000000000}">
      <formula1>"Keep,Delete,Modify,Add"</formula1>
    </dataValidation>
  </dataValidations>
  <hyperlinks>
    <hyperlink ref="A2" r:id="rId1" xr:uid="{00000000-0004-0000-0200-000000000000}"/>
    <hyperlink ref="A3" r:id="rId2" xr:uid="{00000000-0004-0000-0200-000001000000}"/>
    <hyperlink ref="A4" r:id="rId3" xr:uid="{00000000-0004-0000-0200-000002000000}"/>
    <hyperlink ref="A5" r:id="rId4" xr:uid="{00000000-0004-0000-0200-000003000000}"/>
    <hyperlink ref="A6" r:id="rId5" xr:uid="{00000000-0004-0000-0200-000004000000}"/>
    <hyperlink ref="A7" r:id="rId6" xr:uid="{00000000-0004-0000-0200-000005000000}"/>
    <hyperlink ref="A8" r:id="rId7" xr:uid="{00000000-0004-0000-0200-000006000000}"/>
    <hyperlink ref="A9" r:id="rId8" xr:uid="{00000000-0004-0000-0200-000007000000}"/>
    <hyperlink ref="A10" r:id="rId9" xr:uid="{00000000-0004-0000-0200-000008000000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0"/>
  <sheetViews>
    <sheetView workbookViewId="0">
      <pane ySplit="1" topLeftCell="A2" activePane="bottomLeft" state="frozen"/>
      <selection pane="bottomLeft" activeCell="D12" sqref="D12"/>
    </sheetView>
  </sheetViews>
  <sheetFormatPr baseColWidth="10" defaultColWidth="14.5" defaultRowHeight="15" customHeight="1"/>
  <cols>
    <col min="1" max="1" width="16.83203125" customWidth="1"/>
    <col min="2" max="2" width="30" customWidth="1"/>
    <col min="3" max="3" width="58.1640625" customWidth="1"/>
    <col min="4" max="6" width="14.5" customWidth="1"/>
  </cols>
  <sheetData>
    <row r="1" spans="1:23" ht="15.75" customHeight="1">
      <c r="A1" s="3" t="s">
        <v>777</v>
      </c>
      <c r="B1" s="3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>
      <c r="A2" s="9" t="s">
        <v>778</v>
      </c>
      <c r="B2" s="6" t="s">
        <v>4</v>
      </c>
      <c r="C2" s="7"/>
      <c r="D2" t="s">
        <v>906</v>
      </c>
    </row>
    <row r="3" spans="1:23" ht="15.75" customHeight="1">
      <c r="A3" s="9" t="s">
        <v>779</v>
      </c>
      <c r="B3" s="6" t="s">
        <v>4</v>
      </c>
      <c r="C3" s="7"/>
      <c r="D3" t="s">
        <v>906</v>
      </c>
    </row>
    <row r="4" spans="1:23" ht="15.75" customHeight="1">
      <c r="A4" s="9" t="s">
        <v>780</v>
      </c>
      <c r="B4" s="6" t="s">
        <v>32</v>
      </c>
      <c r="C4" s="7" t="s">
        <v>781</v>
      </c>
      <c r="D4" t="s">
        <v>906</v>
      </c>
    </row>
    <row r="5" spans="1:23" ht="15.75" customHeight="1">
      <c r="A5" s="9" t="s">
        <v>782</v>
      </c>
      <c r="B5" s="6" t="s">
        <v>4</v>
      </c>
      <c r="C5" s="7"/>
      <c r="D5" t="s">
        <v>906</v>
      </c>
    </row>
    <row r="6" spans="1:23" ht="15.75" customHeight="1">
      <c r="A6" s="9" t="s">
        <v>783</v>
      </c>
      <c r="B6" s="6" t="s">
        <v>4</v>
      </c>
      <c r="C6" s="7"/>
      <c r="D6" t="s">
        <v>906</v>
      </c>
    </row>
    <row r="7" spans="1:23" ht="15.75" customHeight="1">
      <c r="A7" s="9" t="s">
        <v>784</v>
      </c>
      <c r="B7" s="6" t="s">
        <v>4</v>
      </c>
      <c r="C7" s="7"/>
      <c r="D7" t="s">
        <v>906</v>
      </c>
    </row>
    <row r="8" spans="1:23" ht="15.75" customHeight="1">
      <c r="A8" s="9" t="s">
        <v>785</v>
      </c>
      <c r="B8" s="6" t="s">
        <v>4</v>
      </c>
      <c r="C8" s="7"/>
      <c r="D8" t="s">
        <v>906</v>
      </c>
    </row>
    <row r="9" spans="1:23" ht="15.75" customHeight="1">
      <c r="A9" s="9" t="s">
        <v>786</v>
      </c>
      <c r="B9" s="6" t="s">
        <v>4</v>
      </c>
      <c r="C9" s="7"/>
      <c r="D9" t="s">
        <v>906</v>
      </c>
    </row>
    <row r="10" spans="1:23" ht="15.75" customHeight="1">
      <c r="A10" s="9" t="s">
        <v>787</v>
      </c>
      <c r="B10" s="6" t="s">
        <v>4</v>
      </c>
      <c r="C10" s="7"/>
      <c r="D10" t="s">
        <v>906</v>
      </c>
    </row>
    <row r="11" spans="1:23" ht="15.75" customHeight="1">
      <c r="A11" s="9" t="s">
        <v>788</v>
      </c>
      <c r="B11" s="6" t="s">
        <v>4</v>
      </c>
      <c r="C11" s="7"/>
      <c r="D11" t="s">
        <v>906</v>
      </c>
    </row>
    <row r="12" spans="1:23" ht="15.75" customHeight="1">
      <c r="A12" s="9" t="s">
        <v>789</v>
      </c>
      <c r="B12" s="6" t="s">
        <v>4</v>
      </c>
      <c r="C12" s="7"/>
      <c r="D12" t="s">
        <v>906</v>
      </c>
    </row>
    <row r="13" spans="1:23" ht="15.75" customHeight="1">
      <c r="B13" s="6"/>
      <c r="C13" s="7"/>
    </row>
    <row r="14" spans="1:23" ht="15.75" customHeight="1">
      <c r="B14" s="6"/>
      <c r="C14" s="7"/>
    </row>
    <row r="15" spans="1:23" ht="15.75" customHeight="1">
      <c r="B15" s="6"/>
      <c r="C15" s="7"/>
    </row>
    <row r="16" spans="1:23" ht="15.75" customHeight="1">
      <c r="B16" s="6"/>
      <c r="C16" s="7"/>
    </row>
    <row r="17" spans="2:3" ht="15.75" customHeight="1">
      <c r="B17" s="6"/>
      <c r="C17" s="7"/>
    </row>
    <row r="18" spans="2:3" ht="15.75" customHeight="1">
      <c r="B18" s="6"/>
      <c r="C18" s="7"/>
    </row>
    <row r="19" spans="2:3" ht="15.75" customHeight="1">
      <c r="B19" s="6"/>
      <c r="C19" s="7"/>
    </row>
    <row r="20" spans="2:3" ht="15.75" customHeight="1">
      <c r="B20" s="6"/>
      <c r="C20" s="7"/>
    </row>
    <row r="21" spans="2:3" ht="15.75" customHeight="1">
      <c r="B21" s="6"/>
      <c r="C21" s="7"/>
    </row>
    <row r="22" spans="2:3" ht="15.75" customHeight="1">
      <c r="B22" s="6"/>
      <c r="C22" s="7"/>
    </row>
    <row r="23" spans="2:3" ht="15.75" customHeight="1">
      <c r="B23" s="6"/>
      <c r="C23" s="7"/>
    </row>
    <row r="24" spans="2:3" ht="15.75" customHeight="1">
      <c r="B24" s="6"/>
      <c r="C24" s="7"/>
    </row>
    <row r="25" spans="2:3" ht="15.75" customHeight="1">
      <c r="B25" s="6"/>
      <c r="C25" s="7"/>
    </row>
    <row r="26" spans="2:3" ht="15.75" customHeight="1">
      <c r="B26" s="6"/>
      <c r="C26" s="7"/>
    </row>
    <row r="27" spans="2:3" ht="15.75" customHeight="1">
      <c r="B27" s="6"/>
      <c r="C27" s="7"/>
    </row>
    <row r="28" spans="2:3" ht="15.75" customHeight="1">
      <c r="B28" s="6"/>
      <c r="C28" s="7"/>
    </row>
    <row r="29" spans="2:3" ht="15.75" customHeight="1">
      <c r="B29" s="6"/>
      <c r="C29" s="7"/>
    </row>
    <row r="30" spans="2:3" ht="15.75" customHeight="1">
      <c r="B30" s="6"/>
      <c r="C30" s="7"/>
    </row>
    <row r="31" spans="2:3" ht="15.75" customHeight="1">
      <c r="B31" s="6"/>
      <c r="C31" s="7"/>
    </row>
    <row r="32" spans="2:3" ht="15.75" customHeight="1">
      <c r="B32" s="6"/>
      <c r="C32" s="7"/>
    </row>
    <row r="33" spans="2:3" ht="15.75" customHeight="1">
      <c r="B33" s="6"/>
      <c r="C33" s="7"/>
    </row>
    <row r="34" spans="2:3" ht="15.75" customHeight="1">
      <c r="B34" s="6"/>
      <c r="C34" s="7"/>
    </row>
    <row r="35" spans="2:3" ht="15.75" customHeight="1">
      <c r="B35" s="6"/>
      <c r="C35" s="7"/>
    </row>
    <row r="36" spans="2:3" ht="15.75" customHeight="1">
      <c r="B36" s="6"/>
      <c r="C36" s="7"/>
    </row>
    <row r="37" spans="2:3" ht="15.75" customHeight="1">
      <c r="B37" s="6"/>
      <c r="C37" s="7"/>
    </row>
    <row r="38" spans="2:3" ht="15.75" customHeight="1">
      <c r="B38" s="6"/>
      <c r="C38" s="7"/>
    </row>
    <row r="39" spans="2:3" ht="15.75" customHeight="1">
      <c r="B39" s="6"/>
      <c r="C39" s="7"/>
    </row>
    <row r="40" spans="2:3" ht="15.75" customHeight="1">
      <c r="B40" s="6"/>
      <c r="C40" s="7"/>
    </row>
    <row r="41" spans="2:3" ht="15.75" customHeight="1">
      <c r="B41" s="6"/>
      <c r="C41" s="7"/>
    </row>
    <row r="42" spans="2:3" ht="15.75" customHeight="1">
      <c r="B42" s="6"/>
      <c r="C42" s="7"/>
    </row>
    <row r="43" spans="2:3" ht="15.75" customHeight="1">
      <c r="B43" s="6"/>
      <c r="C43" s="7"/>
    </row>
    <row r="44" spans="2:3" ht="15.75" customHeight="1">
      <c r="B44" s="6"/>
      <c r="C44" s="7"/>
    </row>
    <row r="45" spans="2:3" ht="15.75" customHeight="1">
      <c r="B45" s="6"/>
      <c r="C45" s="7"/>
    </row>
    <row r="46" spans="2:3" ht="15.75" customHeight="1">
      <c r="B46" s="6"/>
      <c r="C46" s="7"/>
    </row>
    <row r="47" spans="2:3" ht="15.75" customHeight="1">
      <c r="B47" s="6"/>
      <c r="C47" s="7"/>
    </row>
    <row r="48" spans="2:3" ht="15.75" customHeight="1">
      <c r="B48" s="6"/>
      <c r="C48" s="7"/>
    </row>
    <row r="49" spans="2:3" ht="15.75" customHeight="1">
      <c r="B49" s="6"/>
      <c r="C49" s="7"/>
    </row>
    <row r="50" spans="2:3" ht="15.75" customHeight="1">
      <c r="B50" s="6"/>
      <c r="C50" s="7"/>
    </row>
    <row r="51" spans="2:3" ht="15.75" customHeight="1"/>
    <row r="52" spans="2:3" ht="15.75" customHeight="1"/>
    <row r="53" spans="2:3" ht="15.75" customHeight="1"/>
    <row r="54" spans="2:3" ht="15.75" customHeight="1"/>
    <row r="55" spans="2:3" ht="15.75" customHeight="1"/>
    <row r="56" spans="2:3" ht="15.75" customHeight="1"/>
    <row r="57" spans="2:3" ht="15.75" customHeight="1"/>
    <row r="58" spans="2:3" ht="15.75" customHeight="1"/>
    <row r="59" spans="2:3" ht="15.75" customHeight="1"/>
    <row r="60" spans="2:3" ht="15.75" customHeight="1"/>
    <row r="61" spans="2:3" ht="15.75" customHeight="1"/>
    <row r="62" spans="2:3" ht="15.75" customHeight="1"/>
    <row r="63" spans="2:3" ht="15.75" customHeight="1"/>
    <row r="64" spans="2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qref="B2:B50" xr:uid="{00000000-0002-0000-0300-000000000000}">
      <formula1>"Keep,Delete,Modify,Add"</formula1>
    </dataValidation>
  </dataValidations>
  <hyperlinks>
    <hyperlink ref="A2" r:id="rId1" xr:uid="{00000000-0004-0000-0300-000000000000}"/>
    <hyperlink ref="A3" r:id="rId2" xr:uid="{00000000-0004-0000-0300-000001000000}"/>
    <hyperlink ref="A4" r:id="rId3" xr:uid="{00000000-0004-0000-0300-000002000000}"/>
    <hyperlink ref="A5" r:id="rId4" xr:uid="{00000000-0004-0000-0300-000003000000}"/>
    <hyperlink ref="A6" r:id="rId5" xr:uid="{00000000-0004-0000-0300-000004000000}"/>
    <hyperlink ref="A7" r:id="rId6" xr:uid="{00000000-0004-0000-0300-000005000000}"/>
    <hyperlink ref="A8" r:id="rId7" xr:uid="{00000000-0004-0000-0300-000006000000}"/>
    <hyperlink ref="A9" r:id="rId8" xr:uid="{00000000-0004-0000-0300-000007000000}"/>
    <hyperlink ref="A10" r:id="rId9" xr:uid="{00000000-0004-0000-0300-000008000000}"/>
    <hyperlink ref="A11" r:id="rId10" xr:uid="{00000000-0004-0000-0300-000009000000}"/>
    <hyperlink ref="A12" r:id="rId11" xr:uid="{00000000-0004-0000-0300-00000A000000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outlinePr summaryBelow="0" summaryRight="0"/>
  </sheetPr>
  <dimension ref="A1:Y1000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4.5" defaultRowHeight="15" customHeight="1"/>
  <cols>
    <col min="1" max="1" width="20.5" customWidth="1"/>
    <col min="2" max="2" width="33" customWidth="1"/>
    <col min="3" max="5" width="58.83203125" customWidth="1"/>
    <col min="6" max="6" width="14.5" customWidth="1"/>
  </cols>
  <sheetData>
    <row r="1" spans="1:25" ht="15.75" customHeight="1">
      <c r="A1" s="3" t="s">
        <v>360</v>
      </c>
      <c r="B1" s="19" t="s">
        <v>1</v>
      </c>
      <c r="C1" s="2" t="s">
        <v>2</v>
      </c>
      <c r="D1" s="2" t="s">
        <v>790</v>
      </c>
      <c r="E1" s="2" t="s">
        <v>791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hidden="1" customHeight="1">
      <c r="A2" s="9" t="s">
        <v>792</v>
      </c>
      <c r="B2" s="6" t="s">
        <v>18</v>
      </c>
      <c r="C2" s="7" t="s">
        <v>793</v>
      </c>
      <c r="D2" s="7" t="s">
        <v>794</v>
      </c>
      <c r="E2" s="7"/>
    </row>
    <row r="3" spans="1:25" ht="15.75" customHeight="1">
      <c r="A3" s="9" t="s">
        <v>795</v>
      </c>
      <c r="B3" s="6" t="s">
        <v>4</v>
      </c>
      <c r="C3" s="7"/>
      <c r="D3" s="7"/>
      <c r="E3" s="7"/>
    </row>
    <row r="4" spans="1:25" ht="15.75" hidden="1" customHeight="1">
      <c r="A4" s="9" t="s">
        <v>796</v>
      </c>
      <c r="B4" s="6" t="s">
        <v>18</v>
      </c>
      <c r="C4" s="7" t="s">
        <v>797</v>
      </c>
      <c r="D4" s="7" t="s">
        <v>794</v>
      </c>
      <c r="E4" s="7"/>
    </row>
    <row r="5" spans="1:25" ht="15.75" customHeight="1">
      <c r="A5" s="9" t="s">
        <v>798</v>
      </c>
      <c r="B5" s="6" t="s">
        <v>4</v>
      </c>
      <c r="C5" s="7" t="s">
        <v>799</v>
      </c>
      <c r="D5" s="7" t="s">
        <v>800</v>
      </c>
      <c r="E5" s="7"/>
    </row>
    <row r="6" spans="1:25" ht="15.75" hidden="1" customHeight="1">
      <c r="A6" s="9" t="s">
        <v>801</v>
      </c>
      <c r="B6" s="6" t="s">
        <v>18</v>
      </c>
      <c r="C6" s="7" t="s">
        <v>802</v>
      </c>
      <c r="D6" s="7" t="s">
        <v>794</v>
      </c>
      <c r="E6" s="7"/>
    </row>
    <row r="7" spans="1:25" ht="15.75" customHeight="1">
      <c r="A7" s="9" t="s">
        <v>803</v>
      </c>
      <c r="B7" s="6" t="s">
        <v>4</v>
      </c>
      <c r="C7" s="7"/>
      <c r="D7" s="7"/>
      <c r="E7" s="7"/>
    </row>
    <row r="8" spans="1:25" ht="15.75" customHeight="1">
      <c r="A8" s="9" t="s">
        <v>804</v>
      </c>
      <c r="B8" s="6" t="s">
        <v>4</v>
      </c>
      <c r="C8" s="7"/>
      <c r="D8" s="7"/>
      <c r="E8" s="7"/>
    </row>
    <row r="9" spans="1:25" ht="15.75" hidden="1" customHeight="1">
      <c r="A9" s="9" t="s">
        <v>805</v>
      </c>
      <c r="B9" s="6" t="s">
        <v>18</v>
      </c>
      <c r="C9" s="7" t="s">
        <v>806</v>
      </c>
      <c r="D9" s="7" t="s">
        <v>794</v>
      </c>
      <c r="E9" s="7"/>
    </row>
    <row r="10" spans="1:25" ht="15.75" hidden="1" customHeight="1">
      <c r="A10" s="9" t="s">
        <v>807</v>
      </c>
      <c r="B10" s="6" t="s">
        <v>18</v>
      </c>
      <c r="C10" s="7" t="s">
        <v>799</v>
      </c>
      <c r="D10" s="7" t="s">
        <v>794</v>
      </c>
      <c r="E10" s="7"/>
    </row>
    <row r="11" spans="1:25" ht="15.75" customHeight="1">
      <c r="A11" s="9" t="s">
        <v>808</v>
      </c>
      <c r="B11" s="6" t="s">
        <v>4</v>
      </c>
      <c r="C11" s="7"/>
      <c r="D11" s="7" t="s">
        <v>794</v>
      </c>
      <c r="E11" s="7"/>
    </row>
    <row r="12" spans="1:25" ht="15.75" customHeight="1">
      <c r="A12" s="9" t="s">
        <v>809</v>
      </c>
      <c r="B12" s="6" t="s">
        <v>4</v>
      </c>
      <c r="C12" s="7"/>
      <c r="D12" s="7"/>
      <c r="E12" s="7"/>
    </row>
    <row r="13" spans="1:25" ht="15.75" hidden="1" customHeight="1">
      <c r="A13" s="9" t="s">
        <v>810</v>
      </c>
      <c r="B13" s="6" t="s">
        <v>18</v>
      </c>
      <c r="C13" s="7" t="s">
        <v>811</v>
      </c>
      <c r="D13" s="7" t="s">
        <v>794</v>
      </c>
      <c r="E13" s="7"/>
    </row>
    <row r="14" spans="1:25" ht="15.75" customHeight="1">
      <c r="A14" s="9" t="s">
        <v>812</v>
      </c>
      <c r="B14" s="6" t="s">
        <v>4</v>
      </c>
      <c r="C14" s="7"/>
      <c r="D14" s="7"/>
      <c r="E14" s="7"/>
    </row>
    <row r="15" spans="1:25" ht="15.75" customHeight="1">
      <c r="A15" s="9" t="s">
        <v>813</v>
      </c>
      <c r="B15" s="6" t="s">
        <v>4</v>
      </c>
      <c r="C15" s="7"/>
      <c r="D15" s="7"/>
      <c r="E15" s="7"/>
    </row>
    <row r="16" spans="1:25" ht="15.75" customHeight="1">
      <c r="A16" s="9" t="s">
        <v>814</v>
      </c>
      <c r="B16" s="6" t="s">
        <v>32</v>
      </c>
      <c r="C16" s="7" t="s">
        <v>815</v>
      </c>
      <c r="D16" s="7" t="s">
        <v>816</v>
      </c>
      <c r="E16" s="7"/>
    </row>
    <row r="17" spans="1:5" ht="15.75" customHeight="1">
      <c r="A17" s="9" t="s">
        <v>817</v>
      </c>
      <c r="B17" s="6" t="s">
        <v>32</v>
      </c>
      <c r="C17" s="16" t="s">
        <v>815</v>
      </c>
      <c r="D17" s="7" t="s">
        <v>818</v>
      </c>
      <c r="E17" s="7"/>
    </row>
    <row r="18" spans="1:5" ht="15.75" hidden="1" customHeight="1">
      <c r="A18" s="9" t="s">
        <v>819</v>
      </c>
      <c r="B18" s="6" t="s">
        <v>18</v>
      </c>
      <c r="C18" s="7" t="s">
        <v>820</v>
      </c>
      <c r="D18" s="7" t="s">
        <v>821</v>
      </c>
      <c r="E18" s="7"/>
    </row>
    <row r="19" spans="1:5" ht="15.75" customHeight="1">
      <c r="A19" s="9" t="s">
        <v>822</v>
      </c>
      <c r="B19" s="6" t="s">
        <v>4</v>
      </c>
      <c r="C19" s="7"/>
      <c r="D19" s="7"/>
      <c r="E19" s="7"/>
    </row>
    <row r="20" spans="1:5" ht="15.75" hidden="1" customHeight="1">
      <c r="A20" s="9" t="s">
        <v>823</v>
      </c>
      <c r="B20" s="6" t="s">
        <v>18</v>
      </c>
      <c r="C20" s="7" t="s">
        <v>824</v>
      </c>
      <c r="D20" s="7" t="s">
        <v>825</v>
      </c>
      <c r="E20" s="7"/>
    </row>
    <row r="21" spans="1:5" ht="15.75" hidden="1" customHeight="1">
      <c r="A21" s="9" t="s">
        <v>826</v>
      </c>
      <c r="B21" s="6" t="s">
        <v>18</v>
      </c>
      <c r="C21" s="7" t="s">
        <v>827</v>
      </c>
      <c r="D21" s="7" t="s">
        <v>794</v>
      </c>
      <c r="E21" s="7"/>
    </row>
    <row r="22" spans="1:5" ht="15.75" hidden="1" customHeight="1">
      <c r="A22" s="9" t="s">
        <v>828</v>
      </c>
      <c r="B22" s="6" t="s">
        <v>18</v>
      </c>
      <c r="C22" s="7" t="s">
        <v>829</v>
      </c>
      <c r="D22" s="7" t="s">
        <v>794</v>
      </c>
      <c r="E22" s="7"/>
    </row>
    <row r="23" spans="1:5" ht="15.75" customHeight="1">
      <c r="A23" s="9" t="s">
        <v>830</v>
      </c>
      <c r="B23" s="6" t="s">
        <v>4</v>
      </c>
      <c r="C23" s="7" t="s">
        <v>806</v>
      </c>
      <c r="D23" s="7" t="s">
        <v>831</v>
      </c>
      <c r="E23" s="7"/>
    </row>
    <row r="24" spans="1:5" ht="15.75" hidden="1" customHeight="1">
      <c r="A24" s="9" t="s">
        <v>832</v>
      </c>
      <c r="B24" s="6" t="s">
        <v>18</v>
      </c>
      <c r="C24" s="7" t="s">
        <v>833</v>
      </c>
      <c r="D24" s="7" t="s">
        <v>794</v>
      </c>
      <c r="E24" s="7"/>
    </row>
    <row r="25" spans="1:5" ht="15.75" hidden="1" customHeight="1">
      <c r="A25" s="9" t="s">
        <v>834</v>
      </c>
      <c r="B25" s="6" t="s">
        <v>18</v>
      </c>
      <c r="C25" s="7" t="s">
        <v>833</v>
      </c>
      <c r="D25" s="7" t="s">
        <v>794</v>
      </c>
      <c r="E25" s="7"/>
    </row>
    <row r="26" spans="1:5" ht="15.75" hidden="1" customHeight="1">
      <c r="A26" s="9" t="s">
        <v>835</v>
      </c>
      <c r="B26" s="6" t="s">
        <v>18</v>
      </c>
      <c r="C26" s="7"/>
      <c r="D26" s="7" t="s">
        <v>836</v>
      </c>
      <c r="E26" s="7"/>
    </row>
    <row r="27" spans="1:5" ht="15.75" customHeight="1">
      <c r="A27" s="9" t="s">
        <v>837</v>
      </c>
      <c r="B27" s="6" t="s">
        <v>4</v>
      </c>
      <c r="C27" s="7"/>
      <c r="D27" s="7"/>
      <c r="E27" s="7"/>
    </row>
    <row r="28" spans="1:5" ht="15.75" customHeight="1">
      <c r="A28" s="9" t="s">
        <v>838</v>
      </c>
      <c r="B28" s="6" t="s">
        <v>32</v>
      </c>
      <c r="C28" s="7" t="s">
        <v>839</v>
      </c>
      <c r="D28" s="7"/>
      <c r="E28" s="7"/>
    </row>
    <row r="29" spans="1:5" ht="15.75" hidden="1" customHeight="1">
      <c r="A29" s="9" t="s">
        <v>840</v>
      </c>
      <c r="B29" s="6" t="s">
        <v>18</v>
      </c>
      <c r="C29" s="7" t="s">
        <v>841</v>
      </c>
      <c r="D29" s="7" t="s">
        <v>842</v>
      </c>
      <c r="E29" s="7"/>
    </row>
    <row r="30" spans="1:5" ht="15.75" hidden="1" customHeight="1">
      <c r="A30" s="9" t="s">
        <v>843</v>
      </c>
      <c r="B30" s="6" t="s">
        <v>18</v>
      </c>
      <c r="C30" s="7" t="s">
        <v>841</v>
      </c>
      <c r="D30" s="7" t="s">
        <v>842</v>
      </c>
      <c r="E30" s="7"/>
    </row>
    <row r="31" spans="1:5" ht="15.75" hidden="1" customHeight="1">
      <c r="A31" s="9" t="s">
        <v>844</v>
      </c>
      <c r="B31" s="6" t="s">
        <v>18</v>
      </c>
      <c r="C31" s="7" t="s">
        <v>845</v>
      </c>
      <c r="D31" s="7" t="s">
        <v>794</v>
      </c>
      <c r="E31" s="7"/>
    </row>
    <row r="32" spans="1:5" ht="15.75" hidden="1" customHeight="1">
      <c r="A32" s="9" t="s">
        <v>846</v>
      </c>
      <c r="B32" s="6" t="s">
        <v>18</v>
      </c>
      <c r="C32" s="7" t="s">
        <v>806</v>
      </c>
      <c r="D32" s="7" t="s">
        <v>794</v>
      </c>
      <c r="E32" s="7"/>
    </row>
    <row r="33" spans="1:5" ht="15.75" hidden="1" customHeight="1">
      <c r="A33" s="9" t="s">
        <v>847</v>
      </c>
      <c r="B33" s="6" t="s">
        <v>18</v>
      </c>
      <c r="C33" s="7" t="s">
        <v>806</v>
      </c>
      <c r="D33" s="7" t="s">
        <v>794</v>
      </c>
      <c r="E33" s="7"/>
    </row>
    <row r="34" spans="1:5" ht="15.75" hidden="1" customHeight="1">
      <c r="A34" s="9" t="s">
        <v>848</v>
      </c>
      <c r="B34" s="6" t="s">
        <v>18</v>
      </c>
      <c r="C34" s="7" t="s">
        <v>799</v>
      </c>
      <c r="D34" s="7" t="s">
        <v>794</v>
      </c>
      <c r="E34" s="7"/>
    </row>
    <row r="35" spans="1:5" ht="15.75" hidden="1" customHeight="1">
      <c r="A35" s="9" t="s">
        <v>849</v>
      </c>
      <c r="B35" s="6" t="s">
        <v>18</v>
      </c>
      <c r="C35" s="7" t="s">
        <v>802</v>
      </c>
      <c r="D35" s="7" t="s">
        <v>850</v>
      </c>
      <c r="E35" s="7"/>
    </row>
    <row r="36" spans="1:5" ht="15.75" hidden="1" customHeight="1">
      <c r="A36" s="9" t="s">
        <v>851</v>
      </c>
      <c r="B36" s="6" t="s">
        <v>18</v>
      </c>
      <c r="C36" s="7" t="s">
        <v>852</v>
      </c>
      <c r="D36" s="7" t="s">
        <v>853</v>
      </c>
      <c r="E36" s="7"/>
    </row>
    <row r="37" spans="1:5" ht="15.75" customHeight="1">
      <c r="A37" s="9" t="s">
        <v>854</v>
      </c>
      <c r="B37" s="6" t="s">
        <v>4</v>
      </c>
      <c r="C37" s="7"/>
      <c r="D37" s="7" t="s">
        <v>855</v>
      </c>
      <c r="E37" s="7"/>
    </row>
    <row r="38" spans="1:5" ht="15.75" customHeight="1">
      <c r="A38" s="9" t="s">
        <v>856</v>
      </c>
      <c r="B38" s="6" t="s">
        <v>4</v>
      </c>
      <c r="C38" s="7"/>
      <c r="D38" s="7" t="s">
        <v>857</v>
      </c>
      <c r="E38" s="7"/>
    </row>
    <row r="39" spans="1:5" ht="15.75" hidden="1" customHeight="1">
      <c r="A39" s="9" t="s">
        <v>858</v>
      </c>
      <c r="B39" s="6" t="s">
        <v>18</v>
      </c>
      <c r="C39" s="7" t="s">
        <v>859</v>
      </c>
      <c r="D39" s="7" t="s">
        <v>853</v>
      </c>
      <c r="E39" s="7"/>
    </row>
    <row r="40" spans="1:5" ht="15.75" hidden="1" customHeight="1">
      <c r="A40" s="9" t="s">
        <v>860</v>
      </c>
      <c r="B40" s="6" t="s">
        <v>18</v>
      </c>
      <c r="C40" s="7" t="s">
        <v>806</v>
      </c>
      <c r="D40" s="7" t="s">
        <v>853</v>
      </c>
      <c r="E40" s="7"/>
    </row>
    <row r="41" spans="1:5" ht="15.75" hidden="1" customHeight="1">
      <c r="A41" s="9" t="s">
        <v>861</v>
      </c>
      <c r="B41" s="6" t="s">
        <v>18</v>
      </c>
      <c r="C41" s="7" t="s">
        <v>862</v>
      </c>
      <c r="D41" s="7" t="s">
        <v>863</v>
      </c>
      <c r="E41" s="7"/>
    </row>
    <row r="42" spans="1:5" ht="15.75" customHeight="1">
      <c r="A42" s="9" t="s">
        <v>864</v>
      </c>
      <c r="B42" s="6" t="s">
        <v>4</v>
      </c>
      <c r="C42" s="7"/>
      <c r="D42" s="7"/>
      <c r="E42" s="7"/>
    </row>
    <row r="43" spans="1:5" ht="15.75" customHeight="1">
      <c r="A43" s="9" t="s">
        <v>865</v>
      </c>
      <c r="B43" s="6" t="s">
        <v>4</v>
      </c>
      <c r="C43" s="7"/>
      <c r="D43" s="7"/>
      <c r="E43" s="7"/>
    </row>
    <row r="44" spans="1:5" ht="15.75" hidden="1" customHeight="1">
      <c r="A44" s="9" t="s">
        <v>866</v>
      </c>
      <c r="B44" s="6" t="s">
        <v>18</v>
      </c>
      <c r="C44" s="7" t="s">
        <v>867</v>
      </c>
      <c r="D44" s="7" t="s">
        <v>868</v>
      </c>
      <c r="E44" s="7"/>
    </row>
    <row r="45" spans="1:5" ht="15.75" customHeight="1">
      <c r="A45" s="9" t="s">
        <v>869</v>
      </c>
      <c r="B45" s="6" t="s">
        <v>4</v>
      </c>
      <c r="C45" s="7"/>
      <c r="D45" s="7"/>
      <c r="E45" s="7"/>
    </row>
    <row r="46" spans="1:5" ht="15.75" customHeight="1">
      <c r="A46" s="9" t="s">
        <v>870</v>
      </c>
      <c r="B46" s="6" t="s">
        <v>4</v>
      </c>
      <c r="C46" s="7"/>
      <c r="D46" s="7" t="s">
        <v>871</v>
      </c>
      <c r="E46" s="7"/>
    </row>
    <row r="47" spans="1:5" ht="15.75" customHeight="1">
      <c r="A47" s="9" t="s">
        <v>872</v>
      </c>
      <c r="B47" s="6" t="s">
        <v>4</v>
      </c>
      <c r="C47" s="7"/>
      <c r="D47" s="7"/>
      <c r="E47" s="7"/>
    </row>
    <row r="48" spans="1:5" ht="15.75" hidden="1" customHeight="1">
      <c r="A48" s="9" t="s">
        <v>873</v>
      </c>
      <c r="B48" s="6" t="s">
        <v>18</v>
      </c>
      <c r="C48" s="7" t="s">
        <v>793</v>
      </c>
      <c r="D48" s="7" t="s">
        <v>874</v>
      </c>
      <c r="E48" s="7"/>
    </row>
    <row r="49" spans="1:5" ht="15.75" hidden="1" customHeight="1">
      <c r="A49" s="9" t="s">
        <v>875</v>
      </c>
      <c r="B49" s="6" t="s">
        <v>18</v>
      </c>
      <c r="C49" s="7" t="s">
        <v>876</v>
      </c>
      <c r="D49" s="7" t="s">
        <v>874</v>
      </c>
      <c r="E49" s="7"/>
    </row>
    <row r="50" spans="1:5" ht="15.75" hidden="1" customHeight="1">
      <c r="A50" s="9" t="s">
        <v>877</v>
      </c>
      <c r="B50" s="6" t="s">
        <v>18</v>
      </c>
      <c r="C50" s="7" t="s">
        <v>876</v>
      </c>
      <c r="D50" s="7" t="s">
        <v>878</v>
      </c>
      <c r="E50" s="7"/>
    </row>
    <row r="51" spans="1:5" ht="15.75" hidden="1" customHeight="1">
      <c r="A51" s="9" t="s">
        <v>879</v>
      </c>
      <c r="B51" s="6" t="s">
        <v>18</v>
      </c>
      <c r="C51" s="7" t="s">
        <v>880</v>
      </c>
      <c r="D51" s="7" t="s">
        <v>874</v>
      </c>
      <c r="E51" s="7"/>
    </row>
    <row r="52" spans="1:5" ht="15.75" hidden="1" customHeight="1">
      <c r="A52" s="6" t="s">
        <v>822</v>
      </c>
      <c r="B52" s="6" t="s">
        <v>481</v>
      </c>
      <c r="C52" s="7"/>
      <c r="D52" s="7"/>
      <c r="E52" s="7"/>
    </row>
    <row r="53" spans="1:5" ht="15.75" hidden="1" customHeight="1">
      <c r="A53" s="6" t="s">
        <v>881</v>
      </c>
      <c r="B53" s="6" t="s">
        <v>481</v>
      </c>
      <c r="C53" s="7"/>
      <c r="D53" s="7"/>
      <c r="E53" s="7"/>
    </row>
    <row r="54" spans="1:5" ht="15.75" hidden="1" customHeight="1">
      <c r="A54" s="6" t="s">
        <v>882</v>
      </c>
      <c r="B54" s="6" t="s">
        <v>481</v>
      </c>
      <c r="C54" s="7"/>
      <c r="D54" s="7"/>
      <c r="E54" s="7"/>
    </row>
    <row r="55" spans="1:5" ht="15.75" hidden="1" customHeight="1">
      <c r="A55" s="6" t="s">
        <v>883</v>
      </c>
      <c r="B55" s="6" t="s">
        <v>481</v>
      </c>
      <c r="C55" s="7"/>
      <c r="D55" s="7"/>
      <c r="E55" s="7"/>
    </row>
    <row r="56" spans="1:5" ht="15.75" hidden="1" customHeight="1">
      <c r="A56" s="6" t="s">
        <v>884</v>
      </c>
      <c r="B56" s="6" t="s">
        <v>481</v>
      </c>
      <c r="C56" s="7"/>
      <c r="D56" s="7"/>
      <c r="E56" s="7"/>
    </row>
    <row r="57" spans="1:5" ht="15.75" hidden="1" customHeight="1">
      <c r="B57" s="6"/>
      <c r="C57" s="7"/>
      <c r="D57" s="7"/>
      <c r="E57" s="7"/>
    </row>
    <row r="58" spans="1:5" ht="15.75" hidden="1" customHeight="1">
      <c r="B58" s="6"/>
      <c r="C58" s="7"/>
      <c r="D58" s="7"/>
      <c r="E58" s="7"/>
    </row>
    <row r="59" spans="1:5" ht="15.75" hidden="1" customHeight="1">
      <c r="B59" s="6"/>
      <c r="C59" s="7"/>
      <c r="D59" s="7"/>
      <c r="E59" s="7"/>
    </row>
    <row r="60" spans="1:5" ht="15.75" hidden="1" customHeight="1">
      <c r="B60" s="6"/>
      <c r="C60" s="7"/>
      <c r="D60" s="7"/>
      <c r="E60" s="7"/>
    </row>
    <row r="61" spans="1:5" ht="15.75" hidden="1" customHeight="1">
      <c r="B61" s="6"/>
      <c r="C61" s="7"/>
      <c r="D61" s="7"/>
      <c r="E61" s="7"/>
    </row>
    <row r="62" spans="1:5" ht="15.75" hidden="1" customHeight="1">
      <c r="B62" s="6"/>
      <c r="C62" s="7"/>
      <c r="D62" s="7"/>
      <c r="E62" s="7"/>
    </row>
    <row r="63" spans="1:5" ht="15.75" hidden="1" customHeight="1">
      <c r="B63" s="6"/>
      <c r="C63" s="7"/>
      <c r="D63" s="7"/>
      <c r="E63" s="7"/>
    </row>
    <row r="64" spans="1:5" ht="15.75" hidden="1" customHeight="1">
      <c r="B64" s="6"/>
      <c r="C64" s="7"/>
      <c r="D64" s="7"/>
      <c r="E64" s="7"/>
    </row>
    <row r="65" spans="2:5" ht="15.75" hidden="1" customHeight="1">
      <c r="B65" s="6"/>
      <c r="C65" s="7"/>
      <c r="D65" s="7"/>
      <c r="E65" s="7"/>
    </row>
    <row r="66" spans="2:5" ht="15.75" hidden="1" customHeight="1">
      <c r="B66" s="6"/>
      <c r="C66" s="7"/>
      <c r="D66" s="7"/>
      <c r="E66" s="7"/>
    </row>
    <row r="67" spans="2:5" ht="15.75" hidden="1" customHeight="1">
      <c r="B67" s="6"/>
      <c r="C67" s="7"/>
      <c r="D67" s="7"/>
      <c r="E67" s="7"/>
    </row>
    <row r="68" spans="2:5" ht="15.75" hidden="1" customHeight="1">
      <c r="B68" s="6"/>
      <c r="C68" s="7"/>
      <c r="D68" s="7"/>
      <c r="E68" s="7"/>
    </row>
    <row r="69" spans="2:5" ht="15.75" hidden="1" customHeight="1">
      <c r="B69" s="6"/>
      <c r="C69" s="7"/>
      <c r="D69" s="7"/>
      <c r="E69" s="7"/>
    </row>
    <row r="70" spans="2:5" ht="15.75" hidden="1" customHeight="1">
      <c r="B70" s="6"/>
      <c r="C70" s="7"/>
      <c r="D70" s="7"/>
      <c r="E70" s="7"/>
    </row>
    <row r="71" spans="2:5" ht="15.75" hidden="1" customHeight="1">
      <c r="B71" s="6"/>
      <c r="C71" s="7"/>
      <c r="D71" s="7"/>
      <c r="E71" s="7"/>
    </row>
    <row r="72" spans="2:5" ht="15.75" hidden="1" customHeight="1">
      <c r="B72" s="6"/>
      <c r="C72" s="7"/>
      <c r="D72" s="7"/>
      <c r="E72" s="7"/>
    </row>
    <row r="73" spans="2:5" ht="15.75" hidden="1" customHeight="1">
      <c r="B73" s="6"/>
      <c r="C73" s="7"/>
      <c r="D73" s="7"/>
      <c r="E73" s="7"/>
    </row>
    <row r="74" spans="2:5" ht="15.75" hidden="1" customHeight="1">
      <c r="B74" s="6"/>
      <c r="C74" s="7"/>
      <c r="D74" s="7"/>
      <c r="E74" s="7"/>
    </row>
    <row r="75" spans="2:5" ht="15.75" hidden="1" customHeight="1">
      <c r="B75" s="6"/>
      <c r="C75" s="7"/>
      <c r="D75" s="7"/>
      <c r="E75" s="7"/>
    </row>
    <row r="76" spans="2:5" ht="15.75" hidden="1" customHeight="1">
      <c r="B76" s="6"/>
      <c r="C76" s="7"/>
      <c r="D76" s="7"/>
      <c r="E76" s="7"/>
    </row>
    <row r="77" spans="2:5" ht="15.75" hidden="1" customHeight="1">
      <c r="B77" s="6"/>
      <c r="C77" s="7"/>
      <c r="D77" s="7"/>
      <c r="E77" s="7"/>
    </row>
    <row r="78" spans="2:5" ht="15.75" hidden="1" customHeight="1">
      <c r="B78" s="6"/>
      <c r="C78" s="7"/>
      <c r="D78" s="7"/>
      <c r="E78" s="7"/>
    </row>
    <row r="79" spans="2:5" ht="15.75" hidden="1" customHeight="1">
      <c r="B79" s="6"/>
      <c r="C79" s="7"/>
      <c r="D79" s="7"/>
      <c r="E79" s="7"/>
    </row>
    <row r="80" spans="2:5" ht="15.75" hidden="1" customHeight="1">
      <c r="B80" s="6"/>
      <c r="C80" s="7"/>
      <c r="D80" s="7"/>
      <c r="E80" s="7"/>
    </row>
    <row r="81" spans="2:5" ht="15.75" hidden="1" customHeight="1">
      <c r="B81" s="6"/>
      <c r="C81" s="7"/>
      <c r="D81" s="7"/>
      <c r="E81" s="7"/>
    </row>
    <row r="82" spans="2:5" ht="15.75" hidden="1" customHeight="1">
      <c r="B82" s="6"/>
      <c r="C82" s="7"/>
      <c r="D82" s="7"/>
      <c r="E82" s="7"/>
    </row>
    <row r="83" spans="2:5" ht="15.75" hidden="1" customHeight="1">
      <c r="B83" s="6"/>
      <c r="C83" s="7"/>
      <c r="D83" s="7"/>
      <c r="E83" s="7"/>
    </row>
    <row r="84" spans="2:5" ht="15.75" hidden="1" customHeight="1">
      <c r="B84" s="6"/>
      <c r="C84" s="7"/>
      <c r="D84" s="7"/>
      <c r="E84" s="7"/>
    </row>
    <row r="85" spans="2:5" ht="15.75" hidden="1" customHeight="1">
      <c r="B85" s="6"/>
      <c r="C85" s="7"/>
      <c r="D85" s="7"/>
      <c r="E85" s="7"/>
    </row>
    <row r="86" spans="2:5" ht="15.75" hidden="1" customHeight="1">
      <c r="B86" s="6"/>
      <c r="C86" s="7"/>
      <c r="D86" s="7"/>
      <c r="E86" s="7"/>
    </row>
    <row r="87" spans="2:5" ht="15.75" hidden="1" customHeight="1">
      <c r="B87" s="6"/>
      <c r="C87" s="7"/>
      <c r="D87" s="7"/>
      <c r="E87" s="7"/>
    </row>
    <row r="88" spans="2:5" ht="15.75" hidden="1" customHeight="1">
      <c r="B88" s="6"/>
      <c r="C88" s="7"/>
      <c r="D88" s="7"/>
      <c r="E88" s="7"/>
    </row>
    <row r="89" spans="2:5" ht="15.75" hidden="1" customHeight="1">
      <c r="B89" s="6"/>
      <c r="C89" s="7"/>
      <c r="D89" s="7"/>
      <c r="E89" s="7"/>
    </row>
    <row r="90" spans="2:5" ht="15.75" hidden="1" customHeight="1">
      <c r="B90" s="6"/>
      <c r="C90" s="7"/>
      <c r="D90" s="7"/>
      <c r="E90" s="7"/>
    </row>
    <row r="91" spans="2:5" ht="15.75" hidden="1" customHeight="1">
      <c r="B91" s="6"/>
      <c r="C91" s="7"/>
      <c r="D91" s="7"/>
      <c r="E91" s="7"/>
    </row>
    <row r="92" spans="2:5" ht="15.75" hidden="1" customHeight="1">
      <c r="B92" s="6"/>
      <c r="C92" s="7"/>
      <c r="D92" s="7"/>
      <c r="E92" s="7"/>
    </row>
    <row r="93" spans="2:5" ht="15.75" hidden="1" customHeight="1">
      <c r="B93" s="6"/>
      <c r="C93" s="7"/>
      <c r="D93" s="7"/>
      <c r="E93" s="7"/>
    </row>
    <row r="94" spans="2:5" ht="15.75" hidden="1" customHeight="1">
      <c r="B94" s="6"/>
      <c r="C94" s="7"/>
      <c r="D94" s="7"/>
      <c r="E94" s="7"/>
    </row>
    <row r="95" spans="2:5" ht="15.75" hidden="1" customHeight="1">
      <c r="B95" s="6"/>
      <c r="C95" s="7"/>
      <c r="D95" s="7"/>
      <c r="E95" s="7"/>
    </row>
    <row r="96" spans="2:5" ht="15.75" hidden="1" customHeight="1">
      <c r="B96" s="6"/>
      <c r="C96" s="7"/>
      <c r="D96" s="7"/>
      <c r="E96" s="7"/>
    </row>
    <row r="97" spans="2:5" ht="15.75" hidden="1" customHeight="1">
      <c r="B97" s="6"/>
      <c r="C97" s="7"/>
      <c r="D97" s="7"/>
      <c r="E97" s="7"/>
    </row>
    <row r="98" spans="2:5" ht="15.75" hidden="1" customHeight="1">
      <c r="B98" s="6"/>
      <c r="C98" s="7"/>
      <c r="D98" s="7"/>
      <c r="E98" s="7"/>
    </row>
    <row r="99" spans="2:5" ht="15.75" hidden="1" customHeight="1">
      <c r="B99" s="6"/>
      <c r="C99" s="7"/>
      <c r="D99" s="7"/>
      <c r="E99" s="7"/>
    </row>
    <row r="100" spans="2:5" ht="15.75" hidden="1" customHeight="1"/>
    <row r="101" spans="2:5" ht="15.75" hidden="1" customHeight="1"/>
    <row r="102" spans="2:5" ht="15.75" hidden="1" customHeight="1"/>
    <row r="103" spans="2:5" ht="15.75" hidden="1" customHeight="1"/>
    <row r="104" spans="2:5" ht="15.75" hidden="1" customHeight="1"/>
    <row r="105" spans="2:5" ht="15.75" hidden="1" customHeight="1"/>
    <row r="106" spans="2:5" ht="15.75" hidden="1" customHeight="1"/>
    <row r="107" spans="2:5" ht="15.75" hidden="1" customHeight="1"/>
    <row r="108" spans="2:5" ht="15.75" hidden="1" customHeight="1"/>
    <row r="109" spans="2:5" ht="15.75" hidden="1" customHeight="1"/>
    <row r="110" spans="2:5" ht="15.75" hidden="1" customHeight="1"/>
    <row r="111" spans="2:5" ht="15.75" hidden="1" customHeight="1"/>
    <row r="112" spans="2:5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autoFilter ref="B1:B1000" xr:uid="{B3F20056-4CA2-3F49-A3D2-DCD4942CA63E}">
    <filterColumn colId="0">
      <filters>
        <filter val="Keep"/>
        <filter val="Modify"/>
      </filters>
    </filterColumn>
  </autoFilter>
  <dataValidations count="1">
    <dataValidation type="list" allowBlank="1" sqref="B2:B99" xr:uid="{00000000-0002-0000-0400-000000000000}">
      <formula1>"Keep,Delete,Modify,Add"</formula1>
    </dataValidation>
  </dataValidations>
  <hyperlinks>
    <hyperlink ref="A2" r:id="rId1" xr:uid="{00000000-0004-0000-0400-000000000000}"/>
    <hyperlink ref="A3" r:id="rId2" xr:uid="{00000000-0004-0000-0400-000001000000}"/>
    <hyperlink ref="A4" r:id="rId3" xr:uid="{00000000-0004-0000-0400-000002000000}"/>
    <hyperlink ref="A5" r:id="rId4" xr:uid="{00000000-0004-0000-0400-000003000000}"/>
    <hyperlink ref="A6" r:id="rId5" xr:uid="{00000000-0004-0000-0400-000004000000}"/>
    <hyperlink ref="A7" r:id="rId6" xr:uid="{00000000-0004-0000-0400-000005000000}"/>
    <hyperlink ref="A8" r:id="rId7" xr:uid="{00000000-0004-0000-0400-000006000000}"/>
    <hyperlink ref="A9" r:id="rId8" xr:uid="{00000000-0004-0000-0400-000007000000}"/>
    <hyperlink ref="A10" r:id="rId9" xr:uid="{00000000-0004-0000-0400-000008000000}"/>
    <hyperlink ref="A11" r:id="rId10" xr:uid="{00000000-0004-0000-0400-000009000000}"/>
    <hyperlink ref="A12" r:id="rId11" xr:uid="{00000000-0004-0000-0400-00000A000000}"/>
    <hyperlink ref="A13" r:id="rId12" xr:uid="{00000000-0004-0000-0400-00000B000000}"/>
    <hyperlink ref="A14" r:id="rId13" xr:uid="{00000000-0004-0000-0400-00000C000000}"/>
    <hyperlink ref="A15" r:id="rId14" xr:uid="{00000000-0004-0000-0400-00000D000000}"/>
    <hyperlink ref="A16" r:id="rId15" xr:uid="{00000000-0004-0000-0400-00000E000000}"/>
    <hyperlink ref="A17" r:id="rId16" xr:uid="{00000000-0004-0000-0400-00000F000000}"/>
    <hyperlink ref="A18" r:id="rId17" xr:uid="{00000000-0004-0000-0400-000010000000}"/>
    <hyperlink ref="A19" r:id="rId18" xr:uid="{00000000-0004-0000-0400-000011000000}"/>
    <hyperlink ref="A20" r:id="rId19" xr:uid="{00000000-0004-0000-0400-000012000000}"/>
    <hyperlink ref="A21" r:id="rId20" xr:uid="{00000000-0004-0000-0400-000013000000}"/>
    <hyperlink ref="A22" r:id="rId21" xr:uid="{00000000-0004-0000-0400-000014000000}"/>
    <hyperlink ref="A23" r:id="rId22" xr:uid="{00000000-0004-0000-0400-000015000000}"/>
    <hyperlink ref="A24" r:id="rId23" xr:uid="{00000000-0004-0000-0400-000016000000}"/>
    <hyperlink ref="A25" r:id="rId24" xr:uid="{00000000-0004-0000-0400-000017000000}"/>
    <hyperlink ref="A26" r:id="rId25" xr:uid="{00000000-0004-0000-0400-000018000000}"/>
    <hyperlink ref="A27" r:id="rId26" xr:uid="{00000000-0004-0000-0400-000019000000}"/>
    <hyperlink ref="A28" r:id="rId27" xr:uid="{00000000-0004-0000-0400-00001A000000}"/>
    <hyperlink ref="A29" r:id="rId28" xr:uid="{00000000-0004-0000-0400-00001B000000}"/>
    <hyperlink ref="A30" r:id="rId29" xr:uid="{00000000-0004-0000-0400-00001C000000}"/>
    <hyperlink ref="A31" r:id="rId30" xr:uid="{00000000-0004-0000-0400-00001D000000}"/>
    <hyperlink ref="A32" r:id="rId31" xr:uid="{00000000-0004-0000-0400-00001E000000}"/>
    <hyperlink ref="A33" r:id="rId32" xr:uid="{00000000-0004-0000-0400-00001F000000}"/>
    <hyperlink ref="A34" r:id="rId33" xr:uid="{00000000-0004-0000-0400-000020000000}"/>
    <hyperlink ref="A35" r:id="rId34" xr:uid="{00000000-0004-0000-0400-000021000000}"/>
    <hyperlink ref="A36" r:id="rId35" xr:uid="{00000000-0004-0000-0400-000022000000}"/>
    <hyperlink ref="A37" r:id="rId36" xr:uid="{00000000-0004-0000-0400-000023000000}"/>
    <hyperlink ref="A38" r:id="rId37" xr:uid="{00000000-0004-0000-0400-000024000000}"/>
    <hyperlink ref="A39" r:id="rId38" xr:uid="{00000000-0004-0000-0400-000025000000}"/>
    <hyperlink ref="A40" r:id="rId39" xr:uid="{00000000-0004-0000-0400-000026000000}"/>
    <hyperlink ref="A41" r:id="rId40" xr:uid="{00000000-0004-0000-0400-000027000000}"/>
    <hyperlink ref="A42" r:id="rId41" xr:uid="{00000000-0004-0000-0400-000028000000}"/>
    <hyperlink ref="A43" r:id="rId42" xr:uid="{00000000-0004-0000-0400-000029000000}"/>
    <hyperlink ref="A44" r:id="rId43" xr:uid="{00000000-0004-0000-0400-00002A000000}"/>
    <hyperlink ref="A45" r:id="rId44" xr:uid="{00000000-0004-0000-0400-00002B000000}"/>
    <hyperlink ref="A46" r:id="rId45" xr:uid="{00000000-0004-0000-0400-00002C000000}"/>
    <hyperlink ref="A47" r:id="rId46" xr:uid="{00000000-0004-0000-0400-00002D000000}"/>
    <hyperlink ref="A48" r:id="rId47" xr:uid="{00000000-0004-0000-0400-00002E000000}"/>
    <hyperlink ref="A49" r:id="rId48" xr:uid="{00000000-0004-0000-0400-00002F000000}"/>
    <hyperlink ref="A50" r:id="rId49" xr:uid="{00000000-0004-0000-0400-000030000000}"/>
    <hyperlink ref="A51" r:id="rId50" xr:uid="{00000000-0004-0000-0400-000031000000}"/>
  </hyperlinks>
  <printOptions horizontalCentered="1" gridLines="1"/>
  <pageMargins left="0.7" right="0.7" top="0.75" bottom="0.75" header="0" footer="0"/>
  <pageSetup paperSize="3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outlinePr summaryBelow="0" summaryRight="0"/>
  </sheetPr>
  <dimension ref="A1:D1000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ColWidth="14.5" defaultRowHeight="15" customHeight="1"/>
  <cols>
    <col min="1" max="1" width="33.83203125" customWidth="1"/>
    <col min="2" max="2" width="30" customWidth="1"/>
    <col min="3" max="3" width="18.5" customWidth="1"/>
    <col min="4" max="4" width="53.6640625" customWidth="1"/>
    <col min="5" max="6" width="14.5" customWidth="1"/>
  </cols>
  <sheetData>
    <row r="1" spans="1:4" ht="15.75" customHeight="1">
      <c r="A1" s="3" t="s">
        <v>360</v>
      </c>
      <c r="B1" s="3" t="s">
        <v>1</v>
      </c>
      <c r="C1" s="3" t="s">
        <v>885</v>
      </c>
      <c r="D1" s="2" t="s">
        <v>2</v>
      </c>
    </row>
    <row r="2" spans="1:4" ht="15.75" customHeight="1">
      <c r="A2" s="17" t="s">
        <v>886</v>
      </c>
      <c r="B2" s="6" t="s">
        <v>4</v>
      </c>
      <c r="C2" s="6" t="s">
        <v>887</v>
      </c>
      <c r="D2" s="7" t="s">
        <v>888</v>
      </c>
    </row>
    <row r="3" spans="1:4" ht="15.75" customHeight="1">
      <c r="A3" s="17" t="s">
        <v>889</v>
      </c>
      <c r="B3" s="6" t="s">
        <v>4</v>
      </c>
      <c r="C3" s="6" t="s">
        <v>887</v>
      </c>
      <c r="D3" s="7"/>
    </row>
    <row r="4" spans="1:4" ht="15.75" customHeight="1">
      <c r="A4" s="17" t="s">
        <v>890</v>
      </c>
      <c r="B4" s="6" t="s">
        <v>4</v>
      </c>
      <c r="C4" s="6" t="s">
        <v>887</v>
      </c>
      <c r="D4" s="7"/>
    </row>
    <row r="5" spans="1:4" ht="15.75" customHeight="1">
      <c r="A5" s="17" t="s">
        <v>891</v>
      </c>
      <c r="B5" s="6" t="s">
        <v>4</v>
      </c>
      <c r="C5" s="6" t="s">
        <v>887</v>
      </c>
      <c r="D5" s="7"/>
    </row>
    <row r="6" spans="1:4" ht="15.75" customHeight="1">
      <c r="A6" s="17" t="s">
        <v>892</v>
      </c>
      <c r="B6" s="6" t="s">
        <v>4</v>
      </c>
      <c r="C6" s="6" t="s">
        <v>887</v>
      </c>
      <c r="D6" s="7"/>
    </row>
    <row r="7" spans="1:4" ht="15.75" hidden="1" customHeight="1">
      <c r="A7" s="17" t="s">
        <v>893</v>
      </c>
      <c r="B7" s="6" t="s">
        <v>18</v>
      </c>
      <c r="D7" s="7"/>
    </row>
    <row r="8" spans="1:4" ht="15.75" hidden="1" customHeight="1">
      <c r="A8" s="17" t="s">
        <v>894</v>
      </c>
      <c r="B8" s="6" t="s">
        <v>18</v>
      </c>
      <c r="D8" s="7"/>
    </row>
    <row r="9" spans="1:4" ht="15.75" hidden="1" customHeight="1">
      <c r="A9" s="17" t="s">
        <v>895</v>
      </c>
      <c r="B9" s="6" t="s">
        <v>18</v>
      </c>
      <c r="D9" s="7"/>
    </row>
    <row r="10" spans="1:4" ht="15.75" hidden="1" customHeight="1">
      <c r="A10" s="17" t="s">
        <v>896</v>
      </c>
      <c r="B10" s="6" t="s">
        <v>18</v>
      </c>
      <c r="D10" s="7"/>
    </row>
    <row r="11" spans="1:4" ht="15.75" hidden="1" customHeight="1">
      <c r="A11" s="17" t="s">
        <v>897</v>
      </c>
      <c r="B11" s="6" t="s">
        <v>18</v>
      </c>
      <c r="D11" s="7"/>
    </row>
    <row r="12" spans="1:4" ht="15.75" hidden="1" customHeight="1">
      <c r="A12" s="17" t="s">
        <v>898</v>
      </c>
      <c r="B12" s="6" t="s">
        <v>18</v>
      </c>
      <c r="D12" s="7"/>
    </row>
    <row r="13" spans="1:4" ht="15.75" hidden="1" customHeight="1">
      <c r="A13" s="17" t="s">
        <v>899</v>
      </c>
      <c r="B13" s="6" t="s">
        <v>18</v>
      </c>
      <c r="D13" s="7"/>
    </row>
    <row r="14" spans="1:4" ht="15.75" hidden="1" customHeight="1">
      <c r="A14" s="17" t="s">
        <v>900</v>
      </c>
      <c r="B14" s="6" t="s">
        <v>18</v>
      </c>
      <c r="D14" s="7"/>
    </row>
    <row r="15" spans="1:4" ht="15.75" hidden="1" customHeight="1">
      <c r="A15" s="17" t="s">
        <v>901</v>
      </c>
      <c r="B15" s="6" t="s">
        <v>18</v>
      </c>
      <c r="D15" s="7"/>
    </row>
    <row r="16" spans="1:4" ht="15.75" hidden="1" customHeight="1">
      <c r="A16" s="17" t="s">
        <v>902</v>
      </c>
      <c r="B16" s="6" t="s">
        <v>18</v>
      </c>
      <c r="D16" s="7"/>
    </row>
    <row r="17" spans="1:4" ht="15.75" hidden="1" customHeight="1">
      <c r="A17" s="17" t="s">
        <v>903</v>
      </c>
      <c r="B17" s="6" t="s">
        <v>18</v>
      </c>
      <c r="D17" s="7"/>
    </row>
    <row r="18" spans="1:4" ht="15.75" hidden="1" customHeight="1">
      <c r="A18" s="17" t="s">
        <v>904</v>
      </c>
      <c r="B18" s="6" t="s">
        <v>18</v>
      </c>
      <c r="D18" s="7"/>
    </row>
    <row r="19" spans="1:4" ht="15.75" hidden="1" customHeight="1">
      <c r="A19" s="17" t="s">
        <v>905</v>
      </c>
      <c r="B19" s="6" t="s">
        <v>18</v>
      </c>
      <c r="D19" s="7"/>
    </row>
    <row r="20" spans="1:4" ht="15.75" customHeight="1">
      <c r="B20" s="6"/>
      <c r="D20" s="7"/>
    </row>
    <row r="21" spans="1:4" ht="15.75" customHeight="1">
      <c r="B21" s="6"/>
      <c r="D21" s="7"/>
    </row>
    <row r="22" spans="1:4" ht="15.75" customHeight="1">
      <c r="B22" s="6"/>
      <c r="D22" s="7"/>
    </row>
    <row r="23" spans="1:4" ht="15.75" customHeight="1">
      <c r="B23" s="6"/>
      <c r="D23" s="7"/>
    </row>
    <row r="24" spans="1:4" ht="15.75" customHeight="1">
      <c r="B24" s="6"/>
      <c r="D24" s="7"/>
    </row>
    <row r="25" spans="1:4" ht="15.75" customHeight="1">
      <c r="B25" s="6"/>
      <c r="D25" s="7"/>
    </row>
    <row r="26" spans="1:4" ht="15.75" customHeight="1">
      <c r="B26" s="6"/>
      <c r="D26" s="7"/>
    </row>
    <row r="27" spans="1:4" ht="15.75" customHeight="1">
      <c r="B27" s="6"/>
      <c r="D27" s="7"/>
    </row>
    <row r="28" spans="1:4" ht="15.75" customHeight="1">
      <c r="B28" s="6"/>
      <c r="D28" s="7"/>
    </row>
    <row r="29" spans="1:4" ht="15.75" customHeight="1">
      <c r="B29" s="6"/>
      <c r="D29" s="7"/>
    </row>
    <row r="30" spans="1:4" ht="15.75" customHeight="1">
      <c r="B30" s="6"/>
      <c r="D30" s="7"/>
    </row>
    <row r="31" spans="1:4" ht="15.75" customHeight="1">
      <c r="B31" s="6"/>
      <c r="D31" s="7"/>
    </row>
    <row r="32" spans="1:4" ht="15.75" customHeight="1">
      <c r="B32" s="6"/>
      <c r="D32" s="7"/>
    </row>
    <row r="33" spans="2:4" ht="15.75" customHeight="1">
      <c r="B33" s="6"/>
      <c r="D33" s="7"/>
    </row>
    <row r="34" spans="2:4" ht="15.75" customHeight="1">
      <c r="B34" s="6"/>
      <c r="D34" s="7"/>
    </row>
    <row r="35" spans="2:4" ht="15.75" customHeight="1">
      <c r="B35" s="6"/>
      <c r="D35" s="7"/>
    </row>
    <row r="36" spans="2:4" ht="15.75" customHeight="1">
      <c r="B36" s="6"/>
      <c r="D36" s="7"/>
    </row>
    <row r="37" spans="2:4" ht="15.75" customHeight="1">
      <c r="B37" s="6"/>
      <c r="D37" s="7"/>
    </row>
    <row r="38" spans="2:4" ht="15.75" customHeight="1">
      <c r="B38" s="6"/>
      <c r="D38" s="7"/>
    </row>
    <row r="39" spans="2:4" ht="15.75" customHeight="1">
      <c r="B39" s="6"/>
      <c r="D39" s="7"/>
    </row>
    <row r="40" spans="2:4" ht="15.75" customHeight="1">
      <c r="B40" s="6"/>
      <c r="D40" s="7"/>
    </row>
    <row r="41" spans="2:4" ht="15.75" customHeight="1">
      <c r="B41" s="6"/>
      <c r="D41" s="7"/>
    </row>
    <row r="42" spans="2:4" ht="15.75" customHeight="1">
      <c r="B42" s="6"/>
      <c r="D42" s="7"/>
    </row>
    <row r="43" spans="2:4" ht="15.75" customHeight="1">
      <c r="B43" s="6"/>
      <c r="D43" s="7"/>
    </row>
    <row r="44" spans="2:4" ht="15.75" customHeight="1">
      <c r="B44" s="6"/>
      <c r="D44" s="7"/>
    </row>
    <row r="45" spans="2:4" ht="15.75" customHeight="1">
      <c r="B45" s="6"/>
      <c r="D45" s="7"/>
    </row>
    <row r="46" spans="2:4" ht="15.75" customHeight="1">
      <c r="B46" s="6"/>
      <c r="D46" s="7"/>
    </row>
    <row r="47" spans="2:4" ht="15.75" customHeight="1">
      <c r="B47" s="6"/>
      <c r="D47" s="7"/>
    </row>
    <row r="48" spans="2:4" ht="15.75" customHeight="1">
      <c r="B48" s="6"/>
      <c r="D48" s="7"/>
    </row>
    <row r="49" spans="2:4" ht="15.75" customHeight="1">
      <c r="B49" s="6"/>
      <c r="D49" s="7"/>
    </row>
    <row r="50" spans="2:4" ht="15.75" customHeight="1">
      <c r="B50" s="6"/>
      <c r="D50" s="7"/>
    </row>
    <row r="51" spans="2:4" ht="15.75" customHeight="1"/>
    <row r="52" spans="2:4" ht="15.75" customHeight="1"/>
    <row r="53" spans="2:4" ht="15.75" customHeight="1"/>
    <row r="54" spans="2:4" ht="15.75" customHeight="1"/>
    <row r="55" spans="2:4" ht="15.75" customHeight="1"/>
    <row r="56" spans="2:4" ht="15.75" customHeight="1"/>
    <row r="57" spans="2:4" ht="15.75" customHeight="1"/>
    <row r="58" spans="2:4" ht="15.75" customHeight="1"/>
    <row r="59" spans="2:4" ht="15.75" customHeight="1"/>
    <row r="60" spans="2:4" ht="15.75" customHeight="1"/>
    <row r="61" spans="2:4" ht="15.75" customHeight="1"/>
    <row r="62" spans="2:4" ht="15.75" customHeight="1"/>
    <row r="63" spans="2:4" ht="15.75" customHeight="1"/>
    <row r="64" spans="2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1:B1000" xr:uid="{6319C652-51F1-8F46-B873-711204494B14}">
    <filterColumn colId="0">
      <filters blank="1">
        <filter val="Keep"/>
      </filters>
    </filterColumn>
  </autoFilter>
  <dataValidations count="1">
    <dataValidation type="list" allowBlank="1" sqref="B2:B50" xr:uid="{00000000-0002-0000-0500-000000000000}">
      <formula1>"Keep,Delete,Modify,Add"</formula1>
    </dataValidation>
  </dataValidations>
  <hyperlinks>
    <hyperlink ref="A2" r:id="rId1" xr:uid="{00000000-0004-0000-0500-000000000000}"/>
    <hyperlink ref="A3" r:id="rId2" xr:uid="{00000000-0004-0000-0500-000001000000}"/>
    <hyperlink ref="A4" r:id="rId3" xr:uid="{00000000-0004-0000-0500-000002000000}"/>
    <hyperlink ref="A5" r:id="rId4" xr:uid="{00000000-0004-0000-0500-000003000000}"/>
    <hyperlink ref="A6" r:id="rId5" xr:uid="{00000000-0004-0000-0500-000004000000}"/>
    <hyperlink ref="A7" r:id="rId6" xr:uid="{00000000-0004-0000-0500-000005000000}"/>
    <hyperlink ref="A8" r:id="rId7" xr:uid="{00000000-0004-0000-0500-000006000000}"/>
    <hyperlink ref="A9" r:id="rId8" xr:uid="{00000000-0004-0000-0500-000007000000}"/>
    <hyperlink ref="A10" r:id="rId9" xr:uid="{00000000-0004-0000-0500-000008000000}"/>
    <hyperlink ref="A11" r:id="rId10" xr:uid="{00000000-0004-0000-0500-000009000000}"/>
    <hyperlink ref="A12" r:id="rId11" xr:uid="{00000000-0004-0000-0500-00000A000000}"/>
    <hyperlink ref="A13" r:id="rId12" xr:uid="{00000000-0004-0000-0500-00000B000000}"/>
    <hyperlink ref="A14" r:id="rId13" xr:uid="{00000000-0004-0000-0500-00000C000000}"/>
    <hyperlink ref="A15" r:id="rId14" xr:uid="{00000000-0004-0000-0500-00000D000000}"/>
    <hyperlink ref="A16" r:id="rId15" xr:uid="{00000000-0004-0000-0500-00000E000000}"/>
    <hyperlink ref="A17" r:id="rId16" xr:uid="{00000000-0004-0000-0500-00000F000000}"/>
    <hyperlink ref="A18" r:id="rId17" xr:uid="{00000000-0004-0000-0500-000010000000}"/>
    <hyperlink ref="A19" r:id="rId18" xr:uid="{00000000-0004-0000-0500-000011000000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URLS</vt:lpstr>
      <vt:lpstr>Projects</vt:lpstr>
      <vt:lpstr>Materials</vt:lpstr>
      <vt:lpstr>Applications</vt:lpstr>
      <vt:lpstr>Products</vt:lpstr>
      <vt:lpstr>Specifications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2020-12-01T04:40:40Z</cp:lastPrinted>
  <dcterms:created xsi:type="dcterms:W3CDTF">2020-12-01T08:20:18Z</dcterms:created>
  <dcterms:modified xsi:type="dcterms:W3CDTF">2020-12-02T03:23:04Z</dcterms:modified>
</cp:coreProperties>
</file>